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_NÃO USAR_VITÓRIA\CAMAROTE VITORIA\"/>
    </mc:Choice>
  </mc:AlternateContent>
  <xr:revisionPtr revIDLastSave="0" documentId="13_ncr:1_{3DB8FCDB-F8CF-499D-A752-BDB9B533D39E}" xr6:coauthVersionLast="47" xr6:coauthVersionMax="47" xr10:uidLastSave="{00000000-0000-0000-0000-000000000000}"/>
  <bookViews>
    <workbookView xWindow="-120" yWindow="-120" windowWidth="20730" windowHeight="11160" tabRatio="674" firstSheet="1" activeTab="1" xr2:uid="{00000000-000D-0000-FFFF-FFFF00000000}"/>
  </bookViews>
  <sheets>
    <sheet name="p" sheetId="9" state="hidden" r:id="rId1"/>
    <sheet name="merc nac SUPERCONECTADA DA AVEN" sheetId="49" r:id="rId2"/>
  </sheets>
  <definedNames>
    <definedName name="_xlnm._FilterDatabase" localSheetId="1" hidden="1">'merc nac SUPERCONECTADA DA AVEN'!#REF!</definedName>
    <definedName name="_xlnm.Print_Area" localSheetId="1">'merc nac SUPERCONECTADA DA AVEN'!#REF!</definedName>
    <definedName name="_xlnm.Database" localSheetId="1">'merc nac SUPERCONECTADA DA AVEN'!#REF!</definedName>
    <definedName name="_xlnm.Database">#REF!</definedName>
    <definedName name="CODTERRITORIO" localSheetId="1">'merc nac SUPERCONECTADA DA AVEN'!#REF!</definedName>
    <definedName name="CODTERRITORIO">#REF!</definedName>
    <definedName name="DICNOMEBL_Mun" localSheetId="1">'merc nac SUPERCONECTADA DA AVEN'!#REF!</definedName>
    <definedName name="DICNOMEBL_Mun">#REF!</definedName>
    <definedName name="DICNOMEBL_UF" localSheetId="1">'merc nac SUPERCONECTADA DA AVEN'!#REF!</definedName>
    <definedName name="DICNOMEBL_UF">#REF!</definedName>
    <definedName name="Excel_BuiltIn_Database">#REF!</definedName>
    <definedName name="FILTROBL_Mun" localSheetId="1">'merc nac SUPERCONECTADA DA AVEN'!#REF!</definedName>
    <definedName name="FILTROBL_Mun">#REF!</definedName>
    <definedName name="FILTROBL_UF" localSheetId="1">'merc nac SUPERCONECTADA DA AVEN'!#REF!</definedName>
    <definedName name="FILTROBL_UF">#REF!</definedName>
    <definedName name="NOMEPRODUTO1" localSheetId="1">'merc nac SUPERCONECTADA DA AVEN'!#REF!</definedName>
    <definedName name="NOMEPRODUTO1">#REF!</definedName>
    <definedName name="NOMEPRODUTO2" localSheetId="1">'merc nac SUPERCONECTADA DA AVEN'!#REF!</definedName>
    <definedName name="NOMEPRODUTO2">#REF!</definedName>
    <definedName name="NOMEPRODUTO3" localSheetId="1">'merc nac SUPERCONECTADA DA AVEN'!#REF!</definedName>
    <definedName name="NOMEPRODUTO3">#REF!</definedName>
    <definedName name="NOMEPRODUTO4" localSheetId="1">'merc nac SUPERCONECTADA DA AVEN'!#REF!</definedName>
    <definedName name="NOMEPRODUTO4">#REF!</definedName>
    <definedName name="NOMETERRITORIO" localSheetId="1">'merc nac SUPERCONECTADA DA AVEN'!#REF!</definedName>
    <definedName name="NOMETERRITORIO">#REF!</definedName>
    <definedName name="NOMETERRITORIOMAIS" localSheetId="1">'merc nac SUPERCONECTADA DA AVEN'!#REF!</definedName>
    <definedName name="NOMETERRITORIOMAIS">#REF!</definedName>
    <definedName name="NOMETERRITORIOTIT" localSheetId="1">'merc nac SUPERCONECTADA DA AVEN'!#REF!</definedName>
    <definedName name="NOMETERRITORIOTIT">#REF!</definedName>
    <definedName name="NOMETERRITORIOTITMAIS" localSheetId="1">'merc nac SUPERCONECTADA DA AVEN'!#REF!</definedName>
    <definedName name="NOMETERRITORIOTITMAIS">#REF!</definedName>
    <definedName name="NOMEUNIDADE1" localSheetId="1">'merc nac SUPERCONECTADA DA AVEN'!#REF!</definedName>
    <definedName name="NOMEUNIDADE1">#REF!</definedName>
    <definedName name="NOMEUNIDADE2" localSheetId="1">'merc nac SUPERCONECTADA DA AVEN'!#REF!</definedName>
    <definedName name="NOMEUNIDADE2">#REF!</definedName>
    <definedName name="NOMEUNIDADE3" localSheetId="1">'merc nac SUPERCONECTADA DA AVEN'!#REF!</definedName>
    <definedName name="NOMEUNIDADE3">#REF!</definedName>
    <definedName name="NOMEUNIDADE4" localSheetId="1">'merc nac SUPERCONECTADA DA AVEN'!#REF!</definedName>
    <definedName name="NOMEUNIDADE4">#REF!</definedName>
    <definedName name="NUMERODEORDEM" localSheetId="1">'merc nac SUPERCONECTADA DA AVEN'!#REF!</definedName>
    <definedName name="NUMERODEORDEM">#REF!</definedName>
    <definedName name="ORDEMTERRITORIO" localSheetId="1">'merc nac SUPERCONECTADA DA AVEN'!#REF!</definedName>
    <definedName name="ORDEMTERRITORIO">#REF!</definedName>
    <definedName name="TOTORDEMMun" localSheetId="1">'merc nac SUPERCONECTADA DA AVEN'!#REF!</definedName>
    <definedName name="TOTORDEMMun">#REF!</definedName>
    <definedName name="TOTORDEMUF" localSheetId="1">'merc nac SUPERCONECTADA DA AVEN'!#REF!</definedName>
    <definedName name="TOTORDEMUF">#REF!</definedName>
    <definedName name="VALORETAPA" localSheetId="1">'merc nac SUPERCONECTADA DA AVEN'!#REF!</definedName>
    <definedName name="VALORETAP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" i="49" l="1"/>
  <c r="W14" i="49"/>
  <c r="K14" i="49"/>
  <c r="N14" i="49" s="1"/>
  <c r="J14" i="49"/>
  <c r="K13" i="49"/>
  <c r="N13" i="49" s="1"/>
  <c r="J13" i="49"/>
  <c r="AA15" i="49"/>
  <c r="Z15" i="49"/>
  <c r="Y15" i="49"/>
  <c r="K12" i="49"/>
  <c r="N12" i="49" s="1"/>
  <c r="J12" i="49"/>
  <c r="AA14" i="49"/>
  <c r="Z14" i="49"/>
  <c r="Y14" i="49"/>
  <c r="Y17" i="49" s="1"/>
  <c r="K11" i="49"/>
  <c r="N11" i="49" s="1"/>
  <c r="J11" i="49"/>
  <c r="K10" i="49"/>
  <c r="N10" i="49" s="1"/>
  <c r="J10" i="49"/>
  <c r="K9" i="49"/>
  <c r="J9" i="49"/>
  <c r="AA11" i="49"/>
  <c r="Z11" i="49"/>
  <c r="W11" i="49"/>
  <c r="V11" i="49"/>
  <c r="U11" i="49"/>
  <c r="T11" i="49"/>
  <c r="AA10" i="49"/>
  <c r="Z10" i="49"/>
  <c r="W10" i="49"/>
  <c r="V10" i="49"/>
  <c r="U10" i="49"/>
  <c r="T10" i="49"/>
  <c r="AG9" i="49"/>
  <c r="K15" i="49"/>
  <c r="J15" i="49"/>
  <c r="AG7" i="49"/>
  <c r="AJ11" i="49" s="1"/>
  <c r="AF7" i="49"/>
  <c r="F7" i="49"/>
  <c r="Z17" i="49" l="1"/>
  <c r="AA17" i="49"/>
  <c r="Z18" i="49"/>
  <c r="AA18" i="49"/>
  <c r="AA12" i="49"/>
  <c r="X10" i="49"/>
  <c r="AB10" i="49" s="1"/>
  <c r="V12" i="49"/>
  <c r="Z12" i="49"/>
  <c r="P14" i="49"/>
  <c r="O14" i="49" s="1"/>
  <c r="M14" i="49"/>
  <c r="T12" i="49"/>
  <c r="W17" i="49"/>
  <c r="V17" i="49"/>
  <c r="U12" i="49"/>
  <c r="W12" i="49"/>
  <c r="N9" i="49"/>
  <c r="X11" i="49" s="1"/>
  <c r="K7" i="49"/>
  <c r="X14" i="49"/>
  <c r="P13" i="49"/>
  <c r="O13" i="49" s="1"/>
  <c r="M13" i="49"/>
  <c r="M12" i="49"/>
  <c r="P12" i="49"/>
  <c r="O12" i="49" s="1"/>
  <c r="U15" i="49"/>
  <c r="M10" i="49"/>
  <c r="P10" i="49"/>
  <c r="O10" i="49" s="1"/>
  <c r="P11" i="49"/>
  <c r="O11" i="49" s="1"/>
  <c r="M11" i="49"/>
  <c r="Y11" i="49"/>
  <c r="Y12" i="49" s="1"/>
  <c r="T14" i="49"/>
  <c r="U14" i="49"/>
  <c r="U17" i="49" s="1"/>
  <c r="N15" i="49"/>
  <c r="P15" i="49" s="1"/>
  <c r="O15" i="49" s="1"/>
  <c r="Y16" i="49"/>
  <c r="Z16" i="49"/>
  <c r="AA16" i="49"/>
  <c r="X17" i="49" l="1"/>
  <c r="X12" i="49"/>
  <c r="Z19" i="49"/>
  <c r="AA19" i="49"/>
  <c r="V15" i="49"/>
  <c r="P9" i="49"/>
  <c r="O9" i="49" s="1"/>
  <c r="M9" i="49"/>
  <c r="AB11" i="49"/>
  <c r="AB12" i="49" s="1"/>
  <c r="W15" i="49"/>
  <c r="X15" i="49"/>
  <c r="AB14" i="49"/>
  <c r="T17" i="49"/>
  <c r="AB17" i="49" s="1"/>
  <c r="U18" i="49"/>
  <c r="U19" i="49" s="1"/>
  <c r="U16" i="49"/>
  <c r="N7" i="49"/>
  <c r="M15" i="49"/>
  <c r="T15" i="49"/>
  <c r="Y18" i="49"/>
  <c r="Y19" i="49" s="1"/>
  <c r="V18" i="49" l="1"/>
  <c r="V19" i="49" s="1"/>
  <c r="V16" i="49"/>
  <c r="X18" i="49"/>
  <c r="X19" i="49" s="1"/>
  <c r="X16" i="49"/>
  <c r="T18" i="49"/>
  <c r="T16" i="49"/>
  <c r="AB15" i="49"/>
  <c r="AB16" i="49" s="1"/>
  <c r="L7" i="49"/>
  <c r="N6" i="49"/>
  <c r="AJ2" i="49"/>
  <c r="W18" i="49"/>
  <c r="W19" i="49" s="1"/>
  <c r="W16" i="49"/>
  <c r="AJ3" i="49" l="1"/>
  <c r="AJ4" i="49" s="1"/>
  <c r="AM2" i="49"/>
  <c r="AM5" i="49" s="1"/>
  <c r="AB18" i="49"/>
  <c r="AB19" i="49" s="1"/>
  <c r="T19" i="49"/>
  <c r="AJ10" i="49" l="1"/>
  <c r="AJ9" i="49"/>
  <c r="AJ5" i="49" l="1"/>
  <c r="AM6" i="49" s="1"/>
  <c r="AM7" i="49" s="1"/>
  <c r="AM8" i="49" s="1"/>
  <c r="AJ6" i="49" l="1"/>
  <c r="AJ7" i="49" s="1"/>
</calcChain>
</file>

<file path=xl/sharedStrings.xml><?xml version="1.0" encoding="utf-8"?>
<sst xmlns="http://schemas.openxmlformats.org/spreadsheetml/2006/main" count="140" uniqueCount="90">
  <si>
    <t>PARÂMETROS</t>
  </si>
  <si>
    <t>TIPO PRODUTO</t>
  </si>
  <si>
    <t>TIPO ENTREGA</t>
  </si>
  <si>
    <t>VEICULO</t>
  </si>
  <si>
    <t>TV</t>
  </si>
  <si>
    <t>PROMOCIONAL</t>
  </si>
  <si>
    <t>TV VITÓRIA</t>
  </si>
  <si>
    <t>CHAMADAS</t>
  </si>
  <si>
    <t>EXCLUSIVO</t>
  </si>
  <si>
    <t>JOVEM PAN</t>
  </si>
  <si>
    <t>VINHETAS 5"</t>
  </si>
  <si>
    <t>FM O DIA</t>
  </si>
  <si>
    <t>MERCHAN 60"</t>
  </si>
  <si>
    <t>FOLHA VITÓRIA</t>
  </si>
  <si>
    <t>MERCHAN BREAK</t>
  </si>
  <si>
    <t>CITAÇÃO 7"</t>
  </si>
  <si>
    <t>ENGAGES</t>
  </si>
  <si>
    <t>POP UP 7"</t>
  </si>
  <si>
    <t>PRODUÇÃO</t>
  </si>
  <si>
    <t>INSERT 7"</t>
  </si>
  <si>
    <t>EVENTO</t>
  </si>
  <si>
    <t>GOLDEN BREAK</t>
  </si>
  <si>
    <t>OUTROS</t>
  </si>
  <si>
    <t>TRILHO</t>
  </si>
  <si>
    <t>SUPERCONECTADA DA AVENIDA</t>
  </si>
  <si>
    <t>APURAÇÃO POR CLIENTE</t>
  </si>
  <si>
    <t>RESULTADO ESTIMADO</t>
  </si>
  <si>
    <t>mercado nacional</t>
  </si>
  <si>
    <t>Receita Bruta</t>
  </si>
  <si>
    <t>TICKET MÉDIO</t>
  </si>
  <si>
    <t>AGENCIA</t>
  </si>
  <si>
    <t>DESCONTO MÉDIO APLICADO</t>
  </si>
  <si>
    <t>LIQUIDO 1</t>
  </si>
  <si>
    <t>QUANTIDADE DE COTAS</t>
  </si>
  <si>
    <t>EM ATE</t>
  </si>
  <si>
    <t>DE</t>
  </si>
  <si>
    <t>DESPESAS</t>
  </si>
  <si>
    <t>TOTAL ESPERADO</t>
  </si>
  <si>
    <t>LIQUIDO 2</t>
  </si>
  <si>
    <t>DESPESAS TOTAIS</t>
  </si>
  <si>
    <t>,</t>
  </si>
  <si>
    <t>CUSTOS</t>
  </si>
  <si>
    <t>RESULTADO</t>
  </si>
  <si>
    <t>TIPO</t>
  </si>
  <si>
    <t>PERÍODO</t>
  </si>
  <si>
    <t>ESQUEMA COMERCIAL</t>
  </si>
  <si>
    <t>DUR</t>
  </si>
  <si>
    <t>QUANT.</t>
  </si>
  <si>
    <t>CONVERSÃO</t>
  </si>
  <si>
    <t>PROGRAMA</t>
  </si>
  <si>
    <t>R$ | BASE</t>
  </si>
  <si>
    <t>R$ | VAL. UNIT. TAB.</t>
  </si>
  <si>
    <t>R$ | VAL. TAB.</t>
  </si>
  <si>
    <t xml:space="preserve">DESCONTO </t>
  </si>
  <si>
    <t>R$ |VALOR UNIT. NEG.</t>
  </si>
  <si>
    <t>Valor Neg.</t>
  </si>
  <si>
    <t>DESCONTO 2</t>
  </si>
  <si>
    <t>Valor Neg.2</t>
  </si>
  <si>
    <t>TIPO MÍDIA</t>
  </si>
  <si>
    <t>TIPO VALOR</t>
  </si>
  <si>
    <t>TOTAL</t>
  </si>
  <si>
    <t>PRODUTO</t>
  </si>
  <si>
    <t>CLIENTES</t>
  </si>
  <si>
    <t>UNITARIO</t>
  </si>
  <si>
    <t>RESULTADO GERAL</t>
  </si>
  <si>
    <t>-</t>
  </si>
  <si>
    <t>REEL AFTERMOVIE  compartilhado</t>
  </si>
  <si>
    <t>TV VITORIA E FOLHA VITORIA</t>
  </si>
  <si>
    <t>custo 01</t>
  </si>
  <si>
    <t>Comissões 10%</t>
  </si>
  <si>
    <t>STORIES  COM APARIÇÃO DA MARCA, AÇÃO E ENVOLVIMENTO DO CLIENTE comaprtilhado</t>
  </si>
  <si>
    <t>Valor tabela</t>
  </si>
  <si>
    <t>Imposto 5%</t>
  </si>
  <si>
    <t>AÇÃO PROMOCIONAL DE ATIVAÇÃO DA MARCA - CLIENTE ESCOLHE UMA DAS OPÇÕES DISPONÍVEIS NO CARDÁPIO DO PROJETO</t>
  </si>
  <si>
    <t>2 DIAS</t>
  </si>
  <si>
    <t>vl. Negociado</t>
  </si>
  <si>
    <t>APLICAÇÃO DA MARCA DO CLIENTE NA COMUNICAÇÃO VISUAL DO EVENTO</t>
  </si>
  <si>
    <t>desconto</t>
  </si>
  <si>
    <t>CONVITES PARA O CAMAROTE DA AVENIDA</t>
  </si>
  <si>
    <t>CUSTO GERAL DE PRODUÇÃO COM LOUNGE VIP</t>
  </si>
  <si>
    <t>CACHE FM O DIA</t>
  </si>
  <si>
    <t>GRADE DE VTS DE 30"</t>
  </si>
  <si>
    <t>30"</t>
  </si>
  <si>
    <t>rvc_carnaval_vitoria_2025.09_SIMULAÇÃO DE MÍDIA TV RD.xlsx</t>
  </si>
  <si>
    <t>CACHE JOVEM PAN</t>
  </si>
  <si>
    <t>PUBLI FOLHA VITÓRIA</t>
  </si>
  <si>
    <t>Valor tabela Total</t>
  </si>
  <si>
    <t>vl. Negociado Total</t>
  </si>
  <si>
    <t>Desconto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</si>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</sst>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&quot;\ #,##0.00"/>
    <numFmt numFmtId="167" formatCode="&quot;R$&quot;\ #,##0"/>
    <numFmt numFmtId="168" formatCode="_(* #,##0_);_(* \(#,##0\);_(* &quot;-&quot;??_);_(@_)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20"/>
      <color theme="0"/>
      <name val="Calibri"/>
      <family val="2"/>
      <scheme val="minor"/>
    </font>
    <font>
      <sz val="16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badi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2"/>
      <name val="Calibri"/>
      <family val="2"/>
      <scheme val="minor"/>
    </font>
    <font>
      <sz val="20"/>
      <name val="Arial Black"/>
      <family val="2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4"/>
      <color theme="0"/>
      <name val="Arial"/>
      <family val="2"/>
    </font>
    <font>
      <b/>
      <sz val="14"/>
      <color theme="0"/>
      <name val="Arial"/>
      <family val="2"/>
    </font>
    <font>
      <u/>
      <sz val="10"/>
      <color theme="10"/>
      <name val="Arial"/>
      <family val="2"/>
    </font>
    <font>
      <i/>
      <sz val="10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  <scheme val="minor"/>
    </font>
    <font>
      <sz val="12"/>
      <name val="Aptos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1CC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7D0D0"/>
        <bgColor indexed="64"/>
      </patternFill>
    </fill>
  </fills>
  <borders count="1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FFFFFF"/>
      </right>
      <top/>
      <bottom style="thin">
        <color theme="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4" fontId="36" fillId="0" borderId="0" applyFont="0" applyFill="0" applyBorder="0" applyAlignment="0" applyProtection="0"/>
    <xf numFmtId="0" fontId="36" fillId="0" borderId="0"/>
  </cellStyleXfs>
  <cellXfs count="180">
    <xf numFmtId="0" fontId="0" fillId="0" borderId="0" xfId="0"/>
    <xf numFmtId="165" fontId="3" fillId="0" borderId="0" xfId="2" applyFont="1"/>
    <xf numFmtId="165" fontId="17" fillId="0" borderId="0" xfId="2" applyFont="1" applyAlignment="1">
      <alignment horizontal="center" vertical="center"/>
    </xf>
    <xf numFmtId="165" fontId="5" fillId="0" borderId="0" xfId="2" applyFont="1" applyAlignment="1">
      <alignment horizontal="center" vertical="center"/>
    </xf>
    <xf numFmtId="165" fontId="17" fillId="2" borderId="0" xfId="2" applyFont="1" applyFill="1" applyAlignment="1">
      <alignment horizontal="center" vertical="center"/>
    </xf>
    <xf numFmtId="165" fontId="14" fillId="0" borderId="0" xfId="2" applyFont="1" applyAlignment="1">
      <alignment horizontal="center" vertical="center"/>
    </xf>
    <xf numFmtId="0" fontId="2" fillId="0" borderId="0" xfId="0" applyFont="1"/>
    <xf numFmtId="0" fontId="18" fillId="0" borderId="0" xfId="0" applyFont="1"/>
    <xf numFmtId="0" fontId="19" fillId="0" borderId="0" xfId="0" applyFont="1"/>
    <xf numFmtId="0" fontId="18" fillId="0" borderId="3" xfId="0" applyFont="1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/>
    <xf numFmtId="165" fontId="3" fillId="2" borderId="0" xfId="2" applyFont="1" applyFill="1"/>
    <xf numFmtId="165" fontId="11" fillId="2" borderId="0" xfId="2" applyFont="1" applyFill="1"/>
    <xf numFmtId="167" fontId="5" fillId="0" borderId="0" xfId="2" applyNumberFormat="1" applyFont="1" applyAlignment="1">
      <alignment horizontal="center" vertical="center"/>
    </xf>
    <xf numFmtId="167" fontId="14" fillId="0" borderId="0" xfId="2" applyNumberFormat="1" applyFont="1" applyAlignment="1">
      <alignment horizontal="center" vertical="center"/>
    </xf>
    <xf numFmtId="165" fontId="15" fillId="2" borderId="0" xfId="2" applyFont="1" applyFill="1"/>
    <xf numFmtId="165" fontId="16" fillId="2" borderId="0" xfId="2" applyFont="1" applyFill="1"/>
    <xf numFmtId="165" fontId="15" fillId="0" borderId="0" xfId="2" applyFont="1"/>
    <xf numFmtId="165" fontId="20" fillId="6" borderId="3" xfId="2" applyFont="1" applyFill="1" applyBorder="1" applyAlignment="1">
      <alignment horizontal="center" vertical="center"/>
    </xf>
    <xf numFmtId="165" fontId="22" fillId="0" borderId="0" xfId="2" applyFont="1" applyAlignment="1">
      <alignment horizontal="center" vertical="center"/>
    </xf>
    <xf numFmtId="165" fontId="6" fillId="7" borderId="0" xfId="2" applyFont="1" applyFill="1" applyBorder="1" applyAlignment="1">
      <alignment horizontal="center" vertical="center"/>
    </xf>
    <xf numFmtId="165" fontId="7" fillId="11" borderId="0" xfId="2" applyFont="1" applyFill="1" applyAlignment="1">
      <alignment horizontal="center" vertical="center"/>
    </xf>
    <xf numFmtId="167" fontId="7" fillId="11" borderId="0" xfId="2" applyNumberFormat="1" applyFont="1" applyFill="1" applyAlignment="1">
      <alignment horizontal="center" vertical="center"/>
    </xf>
    <xf numFmtId="9" fontId="7" fillId="11" borderId="0" xfId="3" applyFont="1" applyFill="1" applyAlignment="1">
      <alignment horizontal="center" vertical="center"/>
    </xf>
    <xf numFmtId="165" fontId="21" fillId="6" borderId="3" xfId="2" applyFont="1" applyFill="1" applyBorder="1" applyAlignment="1">
      <alignment horizontal="center" vertical="center"/>
    </xf>
    <xf numFmtId="165" fontId="25" fillId="7" borderId="0" xfId="2" applyFont="1" applyFill="1" applyAlignment="1">
      <alignment horizontal="center" vertical="center"/>
    </xf>
    <xf numFmtId="165" fontId="25" fillId="10" borderId="0" xfId="2" applyFont="1" applyFill="1" applyAlignment="1">
      <alignment horizontal="center" vertical="center"/>
    </xf>
    <xf numFmtId="165" fontId="25" fillId="0" borderId="0" xfId="2" applyFont="1" applyAlignment="1">
      <alignment horizontal="center" vertical="center"/>
    </xf>
    <xf numFmtId="165" fontId="8" fillId="6" borderId="2" xfId="2" applyFont="1" applyFill="1" applyBorder="1" applyAlignment="1">
      <alignment horizontal="left" vertical="center"/>
    </xf>
    <xf numFmtId="165" fontId="8" fillId="6" borderId="0" xfId="2" applyFont="1" applyFill="1" applyAlignment="1">
      <alignment horizontal="left" vertical="center" wrapText="1"/>
    </xf>
    <xf numFmtId="165" fontId="8" fillId="6" borderId="1" xfId="2" applyFont="1" applyFill="1" applyBorder="1" applyAlignment="1">
      <alignment horizontal="left" vertical="center" wrapText="1"/>
    </xf>
    <xf numFmtId="165" fontId="8" fillId="6" borderId="6" xfId="2" applyFont="1" applyFill="1" applyBorder="1" applyAlignment="1">
      <alignment horizontal="left" vertical="center"/>
    </xf>
    <xf numFmtId="1" fontId="8" fillId="6" borderId="6" xfId="1" applyNumberFormat="1" applyFont="1" applyFill="1" applyBorder="1" applyAlignment="1">
      <alignment horizontal="left" vertical="center" wrapText="1"/>
    </xf>
    <xf numFmtId="2" fontId="8" fillId="6" borderId="6" xfId="2" applyNumberFormat="1" applyFont="1" applyFill="1" applyBorder="1" applyAlignment="1">
      <alignment horizontal="left" vertical="center" wrapText="1"/>
    </xf>
    <xf numFmtId="165" fontId="8" fillId="6" borderId="6" xfId="2" applyFont="1" applyFill="1" applyBorder="1" applyAlignment="1">
      <alignment horizontal="left" vertical="center" wrapText="1"/>
    </xf>
    <xf numFmtId="3" fontId="27" fillId="6" borderId="5" xfId="1" applyNumberFormat="1" applyFont="1" applyFill="1" applyBorder="1" applyAlignment="1">
      <alignment horizontal="center" vertical="center"/>
    </xf>
    <xf numFmtId="168" fontId="27" fillId="6" borderId="5" xfId="1" applyNumberFormat="1" applyFont="1" applyFill="1" applyBorder="1" applyAlignment="1">
      <alignment horizontal="center" vertical="center"/>
    </xf>
    <xf numFmtId="166" fontId="27" fillId="6" borderId="5" xfId="1" applyNumberFormat="1" applyFont="1" applyFill="1" applyBorder="1" applyAlignment="1">
      <alignment horizontal="center" vertical="center"/>
    </xf>
    <xf numFmtId="9" fontId="27" fillId="6" borderId="5" xfId="3" applyFont="1" applyFill="1" applyBorder="1" applyAlignment="1">
      <alignment horizontal="center" vertical="center"/>
    </xf>
    <xf numFmtId="0" fontId="28" fillId="0" borderId="0" xfId="6" applyAlignment="1">
      <alignment horizontal="center" vertical="center" wrapText="1"/>
    </xf>
    <xf numFmtId="165" fontId="4" fillId="7" borderId="0" xfId="2" applyFont="1" applyFill="1" applyAlignment="1">
      <alignment horizontal="center" vertical="center"/>
    </xf>
    <xf numFmtId="167" fontId="4" fillId="7" borderId="0" xfId="2" applyNumberFormat="1" applyFont="1" applyFill="1" applyAlignment="1">
      <alignment horizontal="center" vertical="center"/>
    </xf>
    <xf numFmtId="167" fontId="7" fillId="7" borderId="0" xfId="2" applyNumberFormat="1" applyFont="1" applyFill="1" applyAlignment="1">
      <alignment horizontal="center" vertical="center"/>
    </xf>
    <xf numFmtId="165" fontId="22" fillId="10" borderId="0" xfId="2" applyFont="1" applyFill="1" applyAlignment="1">
      <alignment horizontal="center" vertical="center"/>
    </xf>
    <xf numFmtId="167" fontId="4" fillId="10" borderId="0" xfId="2" applyNumberFormat="1" applyFont="1" applyFill="1" applyAlignment="1">
      <alignment horizontal="center" vertical="center"/>
    </xf>
    <xf numFmtId="167" fontId="7" fillId="10" borderId="0" xfId="2" applyNumberFormat="1" applyFont="1" applyFill="1" applyAlignment="1">
      <alignment horizontal="center" vertical="center"/>
    </xf>
    <xf numFmtId="165" fontId="4" fillId="7" borderId="3" xfId="2" applyFont="1" applyFill="1" applyBorder="1" applyAlignment="1">
      <alignment horizontal="center" vertical="center"/>
    </xf>
    <xf numFmtId="9" fontId="4" fillId="7" borderId="3" xfId="3" applyFont="1" applyFill="1" applyBorder="1" applyAlignment="1">
      <alignment horizontal="center" vertical="center"/>
    </xf>
    <xf numFmtId="9" fontId="7" fillId="7" borderId="3" xfId="3" applyFont="1" applyFill="1" applyBorder="1" applyAlignment="1">
      <alignment horizontal="center" vertical="center"/>
    </xf>
    <xf numFmtId="165" fontId="4" fillId="10" borderId="0" xfId="2" applyFont="1" applyFill="1" applyAlignment="1">
      <alignment horizontal="center" vertical="center"/>
    </xf>
    <xf numFmtId="165" fontId="22" fillId="10" borderId="3" xfId="2" applyFont="1" applyFill="1" applyBorder="1" applyAlignment="1">
      <alignment horizontal="center" vertical="center"/>
    </xf>
    <xf numFmtId="165" fontId="4" fillId="10" borderId="3" xfId="2" applyFont="1" applyFill="1" applyBorder="1" applyAlignment="1">
      <alignment horizontal="center" vertical="center"/>
    </xf>
    <xf numFmtId="9" fontId="4" fillId="10" borderId="3" xfId="3" applyFont="1" applyFill="1" applyBorder="1" applyAlignment="1">
      <alignment horizontal="center" vertical="center"/>
    </xf>
    <xf numFmtId="9" fontId="7" fillId="10" borderId="3" xfId="3" applyFont="1" applyFill="1" applyBorder="1" applyAlignment="1">
      <alignment horizontal="center" vertical="center"/>
    </xf>
    <xf numFmtId="167" fontId="4" fillId="14" borderId="0" xfId="2" applyNumberFormat="1" applyFont="1" applyFill="1" applyAlignment="1">
      <alignment horizontal="center" vertical="center"/>
    </xf>
    <xf numFmtId="167" fontId="7" fillId="14" borderId="0" xfId="2" applyNumberFormat="1" applyFont="1" applyFill="1" applyAlignment="1">
      <alignment horizontal="center" vertical="center"/>
    </xf>
    <xf numFmtId="167" fontId="4" fillId="15" borderId="0" xfId="2" applyNumberFormat="1" applyFont="1" applyFill="1" applyAlignment="1">
      <alignment horizontal="center" vertical="center"/>
    </xf>
    <xf numFmtId="167" fontId="7" fillId="15" borderId="0" xfId="2" applyNumberFormat="1" applyFont="1" applyFill="1" applyAlignment="1">
      <alignment horizontal="center" vertical="center"/>
    </xf>
    <xf numFmtId="167" fontId="7" fillId="16" borderId="0" xfId="2" applyNumberFormat="1" applyFont="1" applyFill="1" applyAlignment="1">
      <alignment horizontal="center" vertical="center"/>
    </xf>
    <xf numFmtId="165" fontId="7" fillId="17" borderId="0" xfId="2" applyFont="1" applyFill="1" applyAlignment="1">
      <alignment horizontal="center" vertical="center"/>
    </xf>
    <xf numFmtId="165" fontId="7" fillId="18" borderId="0" xfId="2" applyFont="1" applyFill="1" applyAlignment="1">
      <alignment horizontal="center" vertical="center"/>
    </xf>
    <xf numFmtId="165" fontId="30" fillId="2" borderId="0" xfId="2" applyFont="1" applyFill="1" applyAlignment="1">
      <alignment vertical="center"/>
    </xf>
    <xf numFmtId="165" fontId="30" fillId="2" borderId="0" xfId="2" applyFont="1" applyFill="1" applyAlignment="1">
      <alignment horizontal="center" vertical="center"/>
    </xf>
    <xf numFmtId="165" fontId="31" fillId="2" borderId="0" xfId="2" applyFont="1" applyFill="1"/>
    <xf numFmtId="165" fontId="12" fillId="5" borderId="0" xfId="2" applyFont="1" applyFill="1" applyAlignment="1">
      <alignment vertical="center"/>
    </xf>
    <xf numFmtId="165" fontId="21" fillId="2" borderId="0" xfId="2" applyFont="1" applyFill="1"/>
    <xf numFmtId="9" fontId="21" fillId="2" borderId="0" xfId="3" applyFont="1" applyFill="1"/>
    <xf numFmtId="165" fontId="32" fillId="2" borderId="0" xfId="2" applyFont="1" applyFill="1"/>
    <xf numFmtId="165" fontId="8" fillId="2" borderId="6" xfId="2" applyFont="1" applyFill="1" applyBorder="1" applyAlignment="1">
      <alignment horizontal="left" vertical="center" wrapText="1"/>
    </xf>
    <xf numFmtId="165" fontId="29" fillId="2" borderId="0" xfId="2" applyFont="1" applyFill="1" applyAlignment="1">
      <alignment horizontal="center" vertical="center"/>
    </xf>
    <xf numFmtId="165" fontId="12" fillId="5" borderId="0" xfId="2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9" fontId="29" fillId="2" borderId="0" xfId="2" applyNumberFormat="1" applyFont="1" applyFill="1" applyAlignment="1">
      <alignment horizontal="center" vertical="center"/>
    </xf>
    <xf numFmtId="165" fontId="12" fillId="5" borderId="0" xfId="2" applyFont="1" applyFill="1" applyAlignment="1">
      <alignment horizontal="center" vertical="center"/>
    </xf>
    <xf numFmtId="166" fontId="12" fillId="5" borderId="0" xfId="2" applyNumberFormat="1" applyFont="1" applyFill="1" applyAlignment="1">
      <alignment vertical="center"/>
    </xf>
    <xf numFmtId="166" fontId="8" fillId="6" borderId="6" xfId="2" applyNumberFormat="1" applyFont="1" applyFill="1" applyBorder="1" applyAlignment="1">
      <alignment horizontal="left" vertical="center" wrapText="1"/>
    </xf>
    <xf numFmtId="166" fontId="33" fillId="2" borderId="0" xfId="2" applyNumberFormat="1" applyFont="1" applyFill="1" applyAlignment="1">
      <alignment horizontal="center"/>
    </xf>
    <xf numFmtId="166" fontId="34" fillId="2" borderId="0" xfId="2" applyNumberFormat="1" applyFont="1" applyFill="1" applyAlignment="1">
      <alignment horizontal="center"/>
    </xf>
    <xf numFmtId="0" fontId="34" fillId="2" borderId="0" xfId="2" applyNumberFormat="1" applyFont="1" applyFill="1" applyAlignment="1">
      <alignment horizontal="center"/>
    </xf>
    <xf numFmtId="165" fontId="13" fillId="0" borderId="0" xfId="2" applyFont="1"/>
    <xf numFmtId="165" fontId="3" fillId="0" borderId="0" xfId="2" applyFont="1" applyAlignment="1">
      <alignment horizontal="left"/>
    </xf>
    <xf numFmtId="1" fontId="3" fillId="0" borderId="0" xfId="1" applyNumberFormat="1" applyFont="1" applyAlignment="1">
      <alignment horizontal="center" vertical="center"/>
    </xf>
    <xf numFmtId="165" fontId="3" fillId="0" borderId="0" xfId="2" applyFont="1" applyAlignment="1">
      <alignment horizontal="center" vertical="center"/>
    </xf>
    <xf numFmtId="166" fontId="3" fillId="0" borderId="0" xfId="2" applyNumberFormat="1" applyFont="1"/>
    <xf numFmtId="166" fontId="3" fillId="0" borderId="0" xfId="2" applyNumberFormat="1" applyFont="1" applyAlignment="1">
      <alignment horizontal="center" vertical="center"/>
    </xf>
    <xf numFmtId="165" fontId="9" fillId="6" borderId="0" xfId="2" applyFont="1" applyFill="1"/>
    <xf numFmtId="165" fontId="26" fillId="6" borderId="5" xfId="2" applyFont="1" applyFill="1" applyBorder="1"/>
    <xf numFmtId="3" fontId="6" fillId="8" borderId="0" xfId="1" applyNumberFormat="1" applyFont="1" applyFill="1" applyAlignment="1">
      <alignment horizontal="center" vertical="center"/>
    </xf>
    <xf numFmtId="2" fontId="6" fillId="8" borderId="0" xfId="2" applyNumberFormat="1" applyFont="1" applyFill="1" applyAlignment="1">
      <alignment horizontal="center" vertical="center"/>
    </xf>
    <xf numFmtId="166" fontId="6" fillId="8" borderId="0" xfId="2" applyNumberFormat="1" applyFont="1" applyFill="1" applyAlignment="1">
      <alignment horizontal="center" vertical="center"/>
    </xf>
    <xf numFmtId="165" fontId="6" fillId="5" borderId="0" xfId="2" applyFont="1" applyFill="1" applyAlignment="1">
      <alignment horizontal="center" vertical="center"/>
    </xf>
    <xf numFmtId="165" fontId="4" fillId="15" borderId="0" xfId="2" applyFont="1" applyFill="1" applyAlignment="1">
      <alignment horizontal="center" vertical="center"/>
    </xf>
    <xf numFmtId="165" fontId="4" fillId="14" borderId="0" xfId="2" applyFont="1" applyFill="1" applyAlignment="1">
      <alignment horizontal="center" vertical="center"/>
    </xf>
    <xf numFmtId="165" fontId="7" fillId="16" borderId="0" xfId="2" applyFont="1" applyFill="1" applyAlignment="1">
      <alignment horizontal="center" vertical="center"/>
    </xf>
    <xf numFmtId="165" fontId="10" fillId="2" borderId="0" xfId="2" applyFont="1" applyFill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3" fillId="2" borderId="0" xfId="2" applyNumberFormat="1" applyFont="1" applyFill="1"/>
    <xf numFmtId="0" fontId="11" fillId="2" borderId="0" xfId="2" applyNumberFormat="1" applyFont="1" applyFill="1"/>
    <xf numFmtId="0" fontId="3" fillId="0" borderId="0" xfId="2" applyNumberFormat="1" applyFont="1"/>
    <xf numFmtId="166" fontId="3" fillId="2" borderId="0" xfId="2" applyNumberFormat="1" applyFont="1" applyFill="1"/>
    <xf numFmtId="166" fontId="11" fillId="2" borderId="0" xfId="2" applyNumberFormat="1" applyFont="1" applyFill="1"/>
    <xf numFmtId="166" fontId="5" fillId="0" borderId="0" xfId="2" applyNumberFormat="1" applyFont="1" applyAlignment="1">
      <alignment horizontal="center" vertical="center"/>
    </xf>
    <xf numFmtId="165" fontId="20" fillId="19" borderId="0" xfId="2" applyFont="1" applyFill="1" applyAlignment="1">
      <alignment horizontal="center" vertical="center"/>
    </xf>
    <xf numFmtId="0" fontId="20" fillId="19" borderId="0" xfId="2" applyNumberFormat="1" applyFont="1" applyFill="1" applyAlignment="1">
      <alignment horizontal="center" vertical="center"/>
    </xf>
    <xf numFmtId="166" fontId="20" fillId="19" borderId="0" xfId="2" applyNumberFormat="1" applyFont="1" applyFill="1" applyAlignment="1">
      <alignment horizontal="center" vertical="center"/>
    </xf>
    <xf numFmtId="165" fontId="37" fillId="19" borderId="0" xfId="2" applyFont="1" applyFill="1"/>
    <xf numFmtId="0" fontId="37" fillId="19" borderId="0" xfId="2" applyNumberFormat="1" applyFont="1" applyFill="1"/>
    <xf numFmtId="166" fontId="37" fillId="19" borderId="0" xfId="2" applyNumberFormat="1" applyFont="1" applyFill="1"/>
    <xf numFmtId="165" fontId="5" fillId="20" borderId="5" xfId="2" applyFont="1" applyFill="1" applyBorder="1" applyAlignment="1">
      <alignment horizontal="center" vertical="center"/>
    </xf>
    <xf numFmtId="166" fontId="5" fillId="20" borderId="5" xfId="2" applyNumberFormat="1" applyFont="1" applyFill="1" applyBorder="1" applyAlignment="1">
      <alignment horizontal="center" vertical="center"/>
    </xf>
    <xf numFmtId="165" fontId="39" fillId="21" borderId="9" xfId="2" applyFont="1" applyFill="1" applyBorder="1" applyAlignment="1">
      <alignment horizontal="center" vertical="center"/>
    </xf>
    <xf numFmtId="166" fontId="39" fillId="21" borderId="10" xfId="2" applyNumberFormat="1" applyFont="1" applyFill="1" applyBorder="1" applyAlignment="1">
      <alignment horizontal="center" vertical="center"/>
    </xf>
    <xf numFmtId="0" fontId="35" fillId="15" borderId="9" xfId="0" applyFont="1" applyFill="1" applyBorder="1" applyAlignment="1">
      <alignment horizontal="center" vertical="center" wrapText="1"/>
    </xf>
    <xf numFmtId="166" fontId="35" fillId="15" borderId="10" xfId="0" applyNumberFormat="1" applyFont="1" applyFill="1" applyBorder="1" applyAlignment="1">
      <alignment horizontal="center" vertical="center" wrapText="1"/>
    </xf>
    <xf numFmtId="0" fontId="38" fillId="22" borderId="9" xfId="0" applyFont="1" applyFill="1" applyBorder="1" applyAlignment="1">
      <alignment horizontal="center" vertical="center" wrapText="1"/>
    </xf>
    <xf numFmtId="166" fontId="38" fillId="22" borderId="10" xfId="0" applyNumberFormat="1" applyFont="1" applyFill="1" applyBorder="1" applyAlignment="1">
      <alignment horizontal="center" vertical="center" wrapText="1"/>
    </xf>
    <xf numFmtId="0" fontId="40" fillId="19" borderId="7" xfId="0" applyFont="1" applyFill="1" applyBorder="1" applyAlignment="1">
      <alignment horizontal="center" vertical="center" wrapText="1" readingOrder="1"/>
    </xf>
    <xf numFmtId="166" fontId="40" fillId="19" borderId="8" xfId="0" applyNumberFormat="1" applyFont="1" applyFill="1" applyBorder="1" applyAlignment="1">
      <alignment horizontal="center" vertical="center" wrapText="1" readingOrder="1"/>
    </xf>
    <xf numFmtId="0" fontId="40" fillId="19" borderId="11" xfId="0" applyFont="1" applyFill="1" applyBorder="1" applyAlignment="1">
      <alignment horizontal="center" vertical="center" wrapText="1" readingOrder="1"/>
    </xf>
    <xf numFmtId="166" fontId="40" fillId="19" borderId="12" xfId="0" applyNumberFormat="1" applyFont="1" applyFill="1" applyBorder="1" applyAlignment="1">
      <alignment horizontal="center" vertical="center" wrapText="1" readingOrder="1"/>
    </xf>
    <xf numFmtId="0" fontId="41" fillId="3" borderId="5" xfId="0" applyFont="1" applyFill="1" applyBorder="1" applyAlignment="1">
      <alignment horizontal="center" vertical="center" wrapText="1" readingOrder="1"/>
    </xf>
    <xf numFmtId="0" fontId="42" fillId="19" borderId="5" xfId="0" applyFont="1" applyFill="1" applyBorder="1" applyAlignment="1">
      <alignment horizontal="center" vertical="center" wrapText="1" readingOrder="1"/>
    </xf>
    <xf numFmtId="4" fontId="42" fillId="19" borderId="5" xfId="0" applyNumberFormat="1" applyFont="1" applyFill="1" applyBorder="1" applyAlignment="1">
      <alignment horizontal="center" vertical="center" wrapText="1" readingOrder="1"/>
    </xf>
    <xf numFmtId="0" fontId="42" fillId="19" borderId="5" xfId="0" applyFont="1" applyFill="1" applyBorder="1" applyAlignment="1">
      <alignment horizontal="center" vertical="center" wrapText="1"/>
    </xf>
    <xf numFmtId="166" fontId="8" fillId="19" borderId="5" xfId="2" applyNumberFormat="1" applyFont="1" applyFill="1" applyBorder="1" applyAlignment="1">
      <alignment horizontal="center" vertical="center"/>
    </xf>
    <xf numFmtId="165" fontId="44" fillId="3" borderId="5" xfId="2" applyFont="1" applyFill="1" applyBorder="1" applyAlignment="1">
      <alignment horizontal="center" vertical="center"/>
    </xf>
    <xf numFmtId="165" fontId="4" fillId="5" borderId="5" xfId="2" applyFont="1" applyFill="1" applyBorder="1" applyAlignment="1">
      <alignment horizontal="center" vertical="center"/>
    </xf>
    <xf numFmtId="10" fontId="43" fillId="5" borderId="5" xfId="0" applyNumberFormat="1" applyFont="1" applyFill="1" applyBorder="1" applyAlignment="1">
      <alignment horizontal="center" vertical="center" wrapText="1"/>
    </xf>
    <xf numFmtId="166" fontId="41" fillId="3" borderId="5" xfId="0" applyNumberFormat="1" applyFont="1" applyFill="1" applyBorder="1" applyAlignment="1">
      <alignment horizontal="center" vertical="center" wrapText="1" readingOrder="1"/>
    </xf>
    <xf numFmtId="166" fontId="42" fillId="19" borderId="5" xfId="0" applyNumberFormat="1" applyFont="1" applyFill="1" applyBorder="1" applyAlignment="1">
      <alignment horizontal="center" vertical="center" wrapText="1" readingOrder="1"/>
    </xf>
    <xf numFmtId="10" fontId="42" fillId="19" borderId="5" xfId="0" applyNumberFormat="1" applyFont="1" applyFill="1" applyBorder="1" applyAlignment="1">
      <alignment horizontal="center" vertical="center" wrapText="1" readingOrder="1"/>
    </xf>
    <xf numFmtId="166" fontId="41" fillId="3" borderId="5" xfId="0" applyNumberFormat="1" applyFont="1" applyFill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166" fontId="44" fillId="3" borderId="5" xfId="2" applyNumberFormat="1" applyFont="1" applyFill="1" applyBorder="1" applyAlignment="1">
      <alignment horizontal="center" vertical="center"/>
    </xf>
    <xf numFmtId="165" fontId="8" fillId="19" borderId="5" xfId="2" applyFont="1" applyFill="1" applyBorder="1" applyAlignment="1">
      <alignment horizontal="center" vertical="center"/>
    </xf>
    <xf numFmtId="0" fontId="40" fillId="2" borderId="11" xfId="0" applyFont="1" applyFill="1" applyBorder="1" applyAlignment="1">
      <alignment horizontal="center" vertical="center" wrapText="1" readingOrder="1"/>
    </xf>
    <xf numFmtId="166" fontId="40" fillId="2" borderId="12" xfId="0" applyNumberFormat="1" applyFont="1" applyFill="1" applyBorder="1" applyAlignment="1">
      <alignment horizontal="center" vertical="center" wrapText="1" readingOrder="1"/>
    </xf>
    <xf numFmtId="0" fontId="40" fillId="2" borderId="7" xfId="0" applyFont="1" applyFill="1" applyBorder="1" applyAlignment="1">
      <alignment horizontal="center" vertical="center" wrapText="1" readingOrder="1"/>
    </xf>
    <xf numFmtId="166" fontId="40" fillId="2" borderId="8" xfId="0" applyNumberFormat="1" applyFont="1" applyFill="1" applyBorder="1" applyAlignment="1">
      <alignment horizontal="center" vertical="center" wrapText="1" readingOrder="1"/>
    </xf>
    <xf numFmtId="0" fontId="38" fillId="2" borderId="7" xfId="0" applyFont="1" applyFill="1" applyBorder="1" applyAlignment="1">
      <alignment horizontal="center" vertical="center" wrapText="1" readingOrder="1"/>
    </xf>
    <xf numFmtId="166" fontId="38" fillId="2" borderId="8" xfId="0" applyNumberFormat="1" applyFont="1" applyFill="1" applyBorder="1" applyAlignment="1">
      <alignment horizontal="center" vertical="center" wrapText="1" readingOrder="1"/>
    </xf>
    <xf numFmtId="165" fontId="5" fillId="2" borderId="5" xfId="2" applyFont="1" applyFill="1" applyBorder="1" applyAlignment="1">
      <alignment horizontal="center" vertical="center"/>
    </xf>
    <xf numFmtId="166" fontId="5" fillId="2" borderId="5" xfId="2" applyNumberFormat="1" applyFont="1" applyFill="1" applyBorder="1" applyAlignment="1">
      <alignment horizontal="center" vertical="center"/>
    </xf>
    <xf numFmtId="165" fontId="39" fillId="2" borderId="9" xfId="2" applyFont="1" applyFill="1" applyBorder="1" applyAlignment="1">
      <alignment horizontal="center" vertical="center"/>
    </xf>
    <xf numFmtId="166" fontId="39" fillId="2" borderId="10" xfId="2" applyNumberFormat="1" applyFont="1" applyFill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 wrapText="1"/>
    </xf>
    <xf numFmtId="166" fontId="35" fillId="2" borderId="10" xfId="0" applyNumberFormat="1" applyFont="1" applyFill="1" applyBorder="1" applyAlignment="1">
      <alignment horizontal="center" vertical="center" wrapText="1"/>
    </xf>
    <xf numFmtId="0" fontId="38" fillId="2" borderId="9" xfId="0" applyFont="1" applyFill="1" applyBorder="1" applyAlignment="1">
      <alignment horizontal="center" vertical="center" wrapText="1"/>
    </xf>
    <xf numFmtId="166" fontId="38" fillId="2" borderId="10" xfId="0" applyNumberFormat="1" applyFont="1" applyFill="1" applyBorder="1" applyAlignment="1">
      <alignment horizontal="center" vertical="center" wrapText="1"/>
    </xf>
    <xf numFmtId="165" fontId="5" fillId="2" borderId="9" xfId="2" applyFont="1" applyFill="1" applyBorder="1" applyAlignment="1">
      <alignment horizontal="center" vertical="center"/>
    </xf>
    <xf numFmtId="166" fontId="5" fillId="2" borderId="10" xfId="2" applyNumberFormat="1" applyFont="1" applyFill="1" applyBorder="1" applyAlignment="1">
      <alignment horizontal="center" vertical="center"/>
    </xf>
    <xf numFmtId="165" fontId="5" fillId="8" borderId="9" xfId="2" applyFont="1" applyFill="1" applyBorder="1" applyAlignment="1">
      <alignment horizontal="center" vertical="center"/>
    </xf>
    <xf numFmtId="166" fontId="5" fillId="8" borderId="10" xfId="2" applyNumberFormat="1" applyFont="1" applyFill="1" applyBorder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/>
    </xf>
    <xf numFmtId="166" fontId="11" fillId="2" borderId="0" xfId="2" applyNumberFormat="1" applyFont="1" applyFill="1" applyAlignment="1">
      <alignment horizontal="center" vertical="center"/>
    </xf>
    <xf numFmtId="166" fontId="37" fillId="19" borderId="0" xfId="2" applyNumberFormat="1" applyFont="1" applyFill="1" applyAlignment="1">
      <alignment horizontal="center" vertical="center"/>
    </xf>
    <xf numFmtId="165" fontId="9" fillId="6" borderId="0" xfId="2" applyFont="1" applyFill="1" applyAlignment="1">
      <alignment wrapText="1"/>
    </xf>
    <xf numFmtId="165" fontId="8" fillId="13" borderId="0" xfId="2" applyFont="1" applyFill="1" applyAlignment="1">
      <alignment horizontal="center" vertical="center" wrapText="1"/>
    </xf>
    <xf numFmtId="165" fontId="3" fillId="0" borderId="0" xfId="2" applyFont="1" applyAlignment="1">
      <alignment wrapText="1"/>
    </xf>
    <xf numFmtId="165" fontId="6" fillId="2" borderId="13" xfId="2" applyFont="1" applyFill="1" applyBorder="1" applyAlignment="1">
      <alignment horizontal="left" vertical="center" wrapText="1"/>
    </xf>
    <xf numFmtId="165" fontId="24" fillId="0" borderId="16" xfId="2" applyFont="1" applyFill="1" applyBorder="1" applyAlignment="1">
      <alignment horizontal="center" vertical="center" wrapText="1"/>
    </xf>
    <xf numFmtId="165" fontId="6" fillId="7" borderId="17" xfId="2" applyFont="1" applyFill="1" applyBorder="1" applyAlignment="1">
      <alignment horizontal="center" vertical="center"/>
    </xf>
    <xf numFmtId="166" fontId="6" fillId="9" borderId="0" xfId="2" applyNumberFormat="1" applyFont="1" applyFill="1" applyAlignment="1">
      <alignment horizontal="center" vertical="center"/>
    </xf>
    <xf numFmtId="166" fontId="6" fillId="12" borderId="0" xfId="2" applyNumberFormat="1" applyFont="1" applyFill="1" applyAlignment="1">
      <alignment horizontal="center" vertical="center"/>
    </xf>
    <xf numFmtId="9" fontId="7" fillId="8" borderId="0" xfId="3" applyFont="1" applyFill="1" applyAlignment="1">
      <alignment horizontal="center" vertical="center"/>
    </xf>
    <xf numFmtId="166" fontId="8" fillId="4" borderId="0" xfId="2" applyNumberFormat="1" applyFont="1" applyFill="1" applyAlignment="1">
      <alignment horizontal="center" vertical="center"/>
    </xf>
    <xf numFmtId="166" fontId="8" fillId="3" borderId="0" xfId="2" applyNumberFormat="1" applyFont="1" applyFill="1" applyAlignment="1">
      <alignment horizontal="center" vertical="center"/>
    </xf>
    <xf numFmtId="165" fontId="24" fillId="0" borderId="16" xfId="2" applyFont="1" applyBorder="1" applyAlignment="1">
      <alignment horizontal="center" vertical="center" wrapText="1"/>
    </xf>
    <xf numFmtId="165" fontId="24" fillId="0" borderId="0" xfId="2" applyFont="1" applyBorder="1" applyAlignment="1">
      <alignment horizontal="center" vertical="center" wrapText="1"/>
    </xf>
    <xf numFmtId="165" fontId="4" fillId="5" borderId="14" xfId="2" applyFont="1" applyFill="1" applyBorder="1" applyAlignment="1">
      <alignment horizontal="center" vertical="center"/>
    </xf>
    <xf numFmtId="165" fontId="4" fillId="5" borderId="15" xfId="2" applyFont="1" applyFill="1" applyBorder="1" applyAlignment="1">
      <alignment horizontal="center" vertical="center"/>
    </xf>
    <xf numFmtId="10" fontId="43" fillId="5" borderId="14" xfId="0" applyNumberFormat="1" applyFont="1" applyFill="1" applyBorder="1" applyAlignment="1">
      <alignment horizontal="center" vertical="center" wrapText="1"/>
    </xf>
    <xf numFmtId="10" fontId="43" fillId="5" borderId="15" xfId="0" applyNumberFormat="1" applyFont="1" applyFill="1" applyBorder="1" applyAlignment="1">
      <alignment horizontal="center" vertical="center" wrapText="1"/>
    </xf>
    <xf numFmtId="165" fontId="23" fillId="5" borderId="0" xfId="2" applyFont="1" applyFill="1" applyAlignment="1">
      <alignment horizontal="center" vertical="center"/>
    </xf>
    <xf numFmtId="165" fontId="44" fillId="6" borderId="0" xfId="2" applyFont="1" applyFill="1" applyAlignment="1">
      <alignment horizontal="center" vertical="center"/>
    </xf>
    <xf numFmtId="165" fontId="12" fillId="5" borderId="0" xfId="2" applyFont="1" applyFill="1" applyAlignment="1">
      <alignment horizontal="center" vertical="center" wrapText="1"/>
    </xf>
    <xf numFmtId="165" fontId="12" fillId="5" borderId="0" xfId="2" applyFont="1" applyFill="1" applyAlignment="1">
      <alignment horizontal="center" vertical="center"/>
    </xf>
    <xf numFmtId="0" fontId="45" fillId="0" borderId="0" xfId="0" applyFont="1" applyAlignment="1">
      <alignment vertical="center"/>
    </xf>
  </cellXfs>
  <cellStyles count="9">
    <cellStyle name="Hiperlink" xfId="6" builtinId="8"/>
    <cellStyle name="Hyperlink" xfId="5" xr:uid="{00000000-000B-0000-0000-000008000000}"/>
    <cellStyle name="Moeda" xfId="2" builtinId="4"/>
    <cellStyle name="Moeda 3" xfId="7" xr:uid="{6E40FB3B-D715-4860-B1D2-EC84FA14F0D1}"/>
    <cellStyle name="Normal" xfId="0" builtinId="0"/>
    <cellStyle name="Normal 2" xfId="4" xr:uid="{00000000-0005-0000-0000-000002000000}"/>
    <cellStyle name="Normal 3" xfId="8" xr:uid="{94566D40-4249-49DC-93BD-0F775B2E0589}"/>
    <cellStyle name="Porcentagem" xfId="3" builtinId="5"/>
    <cellStyle name="Vírgula" xfId="1" builtinId="3"/>
  </cellStyles>
  <dxfs count="33"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b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5" formatCode="_(&quot;R$ &quot;* #,##0.00_);_(&quot;R$ &quot;* \(#,##0.00\);_(&quot;R$ &quot;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3" formatCode="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9" tint="-0.49998474074526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rgb="FFEEE8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rgb="FFD1CC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2" formatCode="0.0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outline="0">
        <left style="thin">
          <color rgb="FFBFBFBF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outline="0">
        <right style="thin">
          <color rgb="FFBFBFBF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BF8F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BFBFBF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</dxfs>
  <tableStyles count="0" defaultTableStyle="TableStyleMedium2" defaultPivotStyle="PivotStyleLight16"/>
  <colors>
    <mruColors>
      <color rgb="FFE7E6F0"/>
      <color rgb="FF00E2CC"/>
      <color rgb="FFFFEBEB"/>
      <color rgb="FFFFFDB3"/>
      <color rgb="FFFFC5C5"/>
      <color rgb="FFF7D0D0"/>
      <color rgb="FFEEE800"/>
      <color rgb="FFFADBC6"/>
      <color rgb="FFFADDCA"/>
      <color rgb="FFE1CC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361226</xdr:colOff>
      <xdr:row>12</xdr:row>
      <xdr:rowOff>101519</xdr:rowOff>
    </xdr:from>
    <xdr:to>
      <xdr:col>32</xdr:col>
      <xdr:colOff>370586</xdr:colOff>
      <xdr:row>12</xdr:row>
      <xdr:rowOff>107019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C0EC3E9B-B2F6-44CD-A054-E679458B0DE6}"/>
                </a:ext>
              </a:extLst>
            </xdr14:cNvPr>
            <xdr14:cNvContentPartPr/>
          </xdr14:nvContentPartPr>
          <xdr14:nvPr macro=""/>
          <xdr14:xfrm>
            <a:off x="37377757" y="4602082"/>
            <a:ext cx="9360" cy="720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9A8ED873-C76A-6963-960C-511D994ABC8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7369117" y="4593442"/>
              <a:ext cx="27000" cy="248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10T18:48:02.3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26 1 10197,'0'0'208,"-25"19"-7091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7B04134-15DA-4964-B942-75E6338E0771}" name="Tabela136810121424612" displayName="Tabela136810121424612" ref="A8:P15" totalsRowShown="0" headerRowDxfId="32" tableBorderDxfId="31" headerRowCellStyle="Moeda">
  <autoFilter ref="A8:P15" xr:uid="{CF41161E-963A-4BF9-8AC5-7F50A3E08D5C}"/>
  <sortState xmlns:xlrd2="http://schemas.microsoft.com/office/spreadsheetml/2017/richdata2" ref="A9:P14">
    <sortCondition descending="1" ref="A8:A14"/>
  </sortState>
  <tableColumns count="16">
    <tableColumn id="1" xr3:uid="{386181E3-1EDC-4831-8548-E5ECDEC56B8D}" name="TIPO" dataDxfId="30" dataCellStyle="Moeda"/>
    <tableColumn id="2" xr3:uid="{1F9C7C94-9A27-479F-9759-C4BF9DC30043}" name="VEICULO" dataDxfId="29" dataCellStyle="Moeda"/>
    <tableColumn id="3" xr3:uid="{DA1283AA-6842-46D7-BA7B-9AAD1600AC16}" name="PERÍODO" dataDxfId="28" dataCellStyle="Moeda"/>
    <tableColumn id="4" xr3:uid="{8DEA9646-F768-424E-BCF5-D1981865A0AF}" name="ESQUEMA COMERCIAL" dataDxfId="27" dataCellStyle="Moeda"/>
    <tableColumn id="5" xr3:uid="{557934D8-12A5-4016-BBB1-73EE05550970}" name="DUR" dataDxfId="26" dataCellStyle="Moeda"/>
    <tableColumn id="6" xr3:uid="{33FA2D42-3A18-4633-BAA3-1C2AE6C233AF}" name="QUANT." dataDxfId="25" dataCellStyle="Vírgula"/>
    <tableColumn id="7" xr3:uid="{8D6EFD5B-43FF-4625-9982-0063F462A23E}" name="CONVERSÃO" dataDxfId="24" dataCellStyle="Moeda"/>
    <tableColumn id="8" xr3:uid="{B3287D96-10F7-4947-B2C9-45B9DAC6CAAF}" name="PROGRAMA" dataDxfId="23"/>
    <tableColumn id="9" xr3:uid="{2460BD91-5F78-4939-BCAA-CD480DF0EB01}" name="R$ | BASE" dataDxfId="22" dataCellStyle="Moeda"/>
    <tableColumn id="10" xr3:uid="{4E0108DF-CA6B-4176-A0CF-EE5E4EFC084F}" name="R$ | VAL. UNIT. TAB." dataDxfId="21" dataCellStyle="Moeda">
      <calculatedColumnFormula>SUM(I9*G9)</calculatedColumnFormula>
    </tableColumn>
    <tableColumn id="11" xr3:uid="{79F24962-6687-4810-B6BE-B235518C086A}" name="R$ | VAL. TAB." dataDxfId="20" dataCellStyle="Moeda">
      <calculatedColumnFormula>F9*G9*I9</calculatedColumnFormula>
    </tableColumn>
    <tableColumn id="12" xr3:uid="{0E461103-544D-4B97-AD8C-974029FDC433}" name="DESCONTO " dataDxfId="19"/>
    <tableColumn id="13" xr3:uid="{E096AECF-58A3-4099-B57C-BDA1005FE66E}" name="R$ |VALOR UNIT. NEG." dataDxfId="18" dataCellStyle="Moeda">
      <calculatedColumnFormula>N9/F9</calculatedColumnFormula>
    </tableColumn>
    <tableColumn id="14" xr3:uid="{8D20EBF8-D5F6-4F6A-A88E-814C212154AE}" name="Valor Neg." dataDxfId="17" dataCellStyle="Moeda">
      <calculatedColumnFormula>K9-K9*L9</calculatedColumnFormula>
    </tableColumn>
    <tableColumn id="15" xr3:uid="{7781AAFB-8D1C-40C9-AC60-9E9EAF06D568}" name="DESCONTO 2" dataDxfId="16" dataCellStyle="Moeda">
      <calculatedColumnFormula>(Tabela136810121424612[[#This Row],[Valor Neg.2]]/Tabela136810121424612[[#This Row],[R$ | VAL. TAB.]]-1)*-1</calculatedColumnFormula>
    </tableColumn>
    <tableColumn id="16" xr3:uid="{2C230E86-A1D6-4D25-870A-145F51DE19BC}" name="Valor Neg.2" dataDxfId="15" dataCellStyle="Moeda">
      <calculatedColumnFormula>Tabela136810121424612[[#This Row],[Valor Neg.]]*(1+$P$3)</calculatedColumnFormula>
    </tableColumn>
  </tableColumns>
  <tableStyleInfo name="TableStyleMedium4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249E081-281A-4D31-BF6B-46963983DC49}" name="Tabela357911131535713" displayName="Tabela357911131535713" ref="R8:AB19" totalsRowShown="0" headerRowDxfId="14" headerRowBorderDxfId="13" headerRowCellStyle="Moeda">
  <autoFilter ref="R8:AB19" xr:uid="{2DC20E51-DE87-451B-A202-455B39D4C11E}"/>
  <tableColumns count="11">
    <tableColumn id="1" xr3:uid="{9EF35F22-9D04-4FB3-8BC2-D71192BE731E}" name="TIPO MÍDIA" dataDxfId="12" dataCellStyle="Moeda"/>
    <tableColumn id="2" xr3:uid="{B9968788-A9E8-4F94-82F7-31268F5772A6}" name="TIPO VALOR" dataDxfId="11" dataCellStyle="Moeda"/>
    <tableColumn id="3" xr3:uid="{5572B6CB-7933-48A6-8795-D9EE0D460239}" name="TV VITÓRIA"/>
    <tableColumn id="4" xr3:uid="{AD018B2B-0C65-46B3-85C7-D626D47F1645}" name="JOVEM PAN"/>
    <tableColumn id="5" xr3:uid="{DF8082DB-2C7E-45A6-A119-CA4C2B8A41CF}" name="FM O DIA"/>
    <tableColumn id="6" xr3:uid="{83D7A2D1-0B0C-43AD-970D-49C00202E7C1}" name="FOLHA VITÓRIA"/>
    <tableColumn id="7" xr3:uid="{81749CD5-833B-4E0C-B1B0-9A08777EDF05}" name="ENGAGES"/>
    <tableColumn id="8" xr3:uid="{5EEA6EEB-9A6E-4F16-9AEA-F95458CD575F}" name="PRODUÇÃO"/>
    <tableColumn id="10" xr3:uid="{98CBD561-7174-4079-BABA-9F131F5399C3}" name="EVENTO"/>
    <tableColumn id="11" xr3:uid="{79162AE5-863F-4315-ACA5-54F70477740C}" name="OUTROS"/>
    <tableColumn id="9" xr3:uid="{9A250890-527D-4990-B867-3E23123A9745}" name="TOTAL" dataDxfId="1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x:\s\PROJETOS\EVX5wS4RXZ5HkizJhsiz1_gBxKU2Iye0i4TQmCkuSuSbbQ%3fe=E64XMD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10AD2-E58B-4818-8D26-87E020B04D8C}">
  <dimension ref="A1:G17"/>
  <sheetViews>
    <sheetView showGridLines="0" workbookViewId="0">
      <selection activeCell="B10" sqref="B10:B15"/>
    </sheetView>
  </sheetViews>
  <sheetFormatPr defaultRowHeight="12.75" x14ac:dyDescent="0.2"/>
  <cols>
    <col min="2" max="2" width="19.140625" customWidth="1"/>
    <col min="5" max="5" width="14.85546875" customWidth="1"/>
    <col min="7" max="7" width="14.85546875" customWidth="1"/>
  </cols>
  <sheetData>
    <row r="1" spans="1:7" ht="27.75" x14ac:dyDescent="0.4">
      <c r="A1" s="8" t="s">
        <v>0</v>
      </c>
    </row>
    <row r="2" spans="1:7" x14ac:dyDescent="0.2">
      <c r="A2" s="6"/>
    </row>
    <row r="6" spans="1:7" x14ac:dyDescent="0.2">
      <c r="G6" s="7" t="s">
        <v>1</v>
      </c>
    </row>
    <row r="7" spans="1:7" x14ac:dyDescent="0.2">
      <c r="B7" s="9" t="s">
        <v>2</v>
      </c>
      <c r="E7" s="9" t="s">
        <v>3</v>
      </c>
      <c r="G7" s="7" t="s">
        <v>4</v>
      </c>
    </row>
    <row r="8" spans="1:7" x14ac:dyDescent="0.2">
      <c r="B8" s="11" t="s">
        <v>5</v>
      </c>
      <c r="E8" s="12" t="s">
        <v>6</v>
      </c>
      <c r="G8" t="s">
        <v>7</v>
      </c>
    </row>
    <row r="9" spans="1:7" x14ac:dyDescent="0.2">
      <c r="B9" t="s">
        <v>8</v>
      </c>
      <c r="E9" t="s">
        <v>9</v>
      </c>
      <c r="G9" t="s">
        <v>10</v>
      </c>
    </row>
    <row r="10" spans="1:7" x14ac:dyDescent="0.2">
      <c r="E10" t="s">
        <v>11</v>
      </c>
      <c r="G10" t="s">
        <v>12</v>
      </c>
    </row>
    <row r="11" spans="1:7" x14ac:dyDescent="0.2">
      <c r="E11" s="6" t="s">
        <v>13</v>
      </c>
      <c r="G11" t="s">
        <v>14</v>
      </c>
    </row>
    <row r="12" spans="1:7" x14ac:dyDescent="0.2">
      <c r="E12" t="s">
        <v>6</v>
      </c>
      <c r="G12" t="s">
        <v>15</v>
      </c>
    </row>
    <row r="13" spans="1:7" x14ac:dyDescent="0.2">
      <c r="E13" s="6" t="s">
        <v>16</v>
      </c>
      <c r="G13" t="s">
        <v>17</v>
      </c>
    </row>
    <row r="14" spans="1:7" x14ac:dyDescent="0.2">
      <c r="E14" s="6" t="s">
        <v>18</v>
      </c>
      <c r="G14" t="s">
        <v>19</v>
      </c>
    </row>
    <row r="15" spans="1:7" x14ac:dyDescent="0.2">
      <c r="B15" s="10"/>
      <c r="E15" s="6" t="s">
        <v>20</v>
      </c>
      <c r="G15" s="10" t="s">
        <v>21</v>
      </c>
    </row>
    <row r="16" spans="1:7" x14ac:dyDescent="0.2">
      <c r="E16" s="6" t="s">
        <v>22</v>
      </c>
    </row>
    <row r="17" spans="5:5" x14ac:dyDescent="0.2">
      <c r="E17" s="10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6E93A-0F9C-468E-A613-820BA81248E2}">
  <sheetPr>
    <tabColor rgb="FF92D050"/>
    <pageSetUpPr fitToPage="1"/>
  </sheetPr>
  <dimension ref="A1:AM22"/>
  <sheetViews>
    <sheetView showGridLines="0" tabSelected="1" zoomScale="80" zoomScaleNormal="80" workbookViewId="0">
      <pane ySplit="8" topLeftCell="A13" activePane="bottomLeft" state="frozen"/>
      <selection pane="bottomLeft" activeCell="A18" sqref="A18"/>
    </sheetView>
  </sheetViews>
  <sheetFormatPr defaultColWidth="9.140625" defaultRowHeight="12.75" customHeight="1" x14ac:dyDescent="0.2"/>
  <cols>
    <col min="1" max="1" width="18" style="1" customWidth="1"/>
    <col min="2" max="2" width="13.5703125" style="160" customWidth="1"/>
    <col min="3" max="3" width="14.28515625" style="81" customWidth="1"/>
    <col min="4" max="4" width="90.140625" style="82" customWidth="1"/>
    <col min="5" max="5" width="9.5703125" style="1" customWidth="1"/>
    <col min="6" max="6" width="12.28515625" style="83" customWidth="1"/>
    <col min="7" max="7" width="15.85546875" style="1" customWidth="1"/>
    <col min="8" max="8" width="22.7109375" style="84" customWidth="1"/>
    <col min="9" max="9" width="19.140625" style="85" customWidth="1"/>
    <col min="10" max="10" width="21.140625" style="85" customWidth="1"/>
    <col min="11" max="11" width="21.5703125" style="85" customWidth="1"/>
    <col min="12" max="12" width="13.7109375" style="1" customWidth="1"/>
    <col min="13" max="13" width="22.5703125" style="85" customWidth="1"/>
    <col min="14" max="14" width="24.42578125" style="86" bestFit="1" customWidth="1"/>
    <col min="15" max="15" width="11" style="65" customWidth="1"/>
    <col min="16" max="16" width="15.28515625" style="65" customWidth="1"/>
    <col min="17" max="17" width="27.42578125" style="1" bestFit="1" customWidth="1"/>
    <col min="18" max="18" width="18.42578125" style="1" customWidth="1"/>
    <col min="19" max="19" width="30.140625" style="2" bestFit="1" customWidth="1"/>
    <col min="20" max="20" width="21.5703125" style="1" bestFit="1" customWidth="1"/>
    <col min="21" max="21" width="22" style="1" bestFit="1" customWidth="1"/>
    <col min="22" max="22" width="17.28515625" style="1" customWidth="1"/>
    <col min="23" max="23" width="17.28515625" style="1" bestFit="1" customWidth="1"/>
    <col min="24" max="24" width="16.5703125" style="1" customWidth="1"/>
    <col min="25" max="25" width="19.140625" style="1" customWidth="1"/>
    <col min="26" max="26" width="12.5703125" style="1" customWidth="1"/>
    <col min="27" max="27" width="18.7109375" style="1" bestFit="1" customWidth="1"/>
    <col min="28" max="28" width="19" style="19" bestFit="1" customWidth="1"/>
    <col min="29" max="29" width="9.140625" style="1" bestFit="1" customWidth="1"/>
    <col min="30" max="30" width="23.28515625" style="1" customWidth="1"/>
    <col min="31" max="31" width="21.140625" style="100" customWidth="1"/>
    <col min="32" max="32" width="26.85546875" style="86" customWidth="1"/>
    <col min="33" max="33" width="18.42578125" style="85" customWidth="1"/>
    <col min="34" max="34" width="9.140625" style="1" bestFit="1" customWidth="1"/>
    <col min="35" max="36" width="27.140625" style="1" customWidth="1"/>
    <col min="37" max="37" width="9.140625" style="1" bestFit="1" customWidth="1"/>
    <col min="38" max="38" width="34.140625" style="1" customWidth="1"/>
    <col min="39" max="39" width="37.42578125" style="1" customWidth="1"/>
    <col min="40" max="41" width="9.140625" style="1" bestFit="1" customWidth="1"/>
    <col min="42" max="42" width="0" style="1" hidden="1" customWidth="1"/>
    <col min="43" max="16384" width="9.140625" style="1"/>
  </cols>
  <sheetData>
    <row r="1" spans="1:39" s="13" customFormat="1" ht="27" customHeight="1" x14ac:dyDescent="0.2">
      <c r="A1" s="175" t="s">
        <v>24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67"/>
      <c r="P1" s="67"/>
      <c r="S1" s="4"/>
      <c r="AB1" s="17"/>
      <c r="AE1" s="98"/>
      <c r="AF1" s="155"/>
      <c r="AG1" s="101"/>
      <c r="AI1" s="176" t="s">
        <v>25</v>
      </c>
      <c r="AJ1" s="176"/>
      <c r="AL1" s="176" t="s">
        <v>26</v>
      </c>
      <c r="AM1" s="176"/>
    </row>
    <row r="2" spans="1:39" s="13" customFormat="1" ht="20.25" customHeight="1" x14ac:dyDescent="0.2">
      <c r="A2" s="177" t="s">
        <v>27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76"/>
      <c r="O2" s="67"/>
      <c r="P2" s="67"/>
      <c r="S2" s="4"/>
      <c r="AB2" s="17"/>
      <c r="AE2" s="98"/>
      <c r="AF2" s="155"/>
      <c r="AG2" s="101"/>
      <c r="AI2" s="122" t="s">
        <v>28</v>
      </c>
      <c r="AJ2" s="130">
        <f>N7</f>
        <v>170573</v>
      </c>
      <c r="AL2" s="122" t="s">
        <v>29</v>
      </c>
      <c r="AM2" s="130">
        <f>AJ2*(1-AM3)</f>
        <v>170573</v>
      </c>
    </row>
    <row r="3" spans="1:39" s="13" customFormat="1" ht="15" customHeight="1" x14ac:dyDescent="0.2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76"/>
      <c r="O3" s="67"/>
      <c r="P3" s="68">
        <v>0.35</v>
      </c>
      <c r="S3" s="4"/>
      <c r="AB3" s="17"/>
      <c r="AE3" s="98"/>
      <c r="AF3" s="155"/>
      <c r="AG3" s="101"/>
      <c r="AI3" s="123" t="s">
        <v>30</v>
      </c>
      <c r="AJ3" s="131">
        <f>AJ2*(20%)</f>
        <v>34114.6</v>
      </c>
      <c r="AL3" s="123" t="s">
        <v>31</v>
      </c>
      <c r="AM3" s="132">
        <v>0</v>
      </c>
    </row>
    <row r="4" spans="1:39" s="13" customFormat="1" ht="15" customHeight="1" x14ac:dyDescent="0.2">
      <c r="A4" s="178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76"/>
      <c r="N4" s="76"/>
      <c r="O4" s="67"/>
      <c r="P4" s="68"/>
      <c r="S4" s="4"/>
      <c r="AB4" s="17"/>
      <c r="AE4" s="98"/>
      <c r="AF4" s="155"/>
      <c r="AG4" s="101"/>
      <c r="AI4" s="122" t="s">
        <v>32</v>
      </c>
      <c r="AJ4" s="130">
        <f>AJ2-(AJ3)</f>
        <v>136458.4</v>
      </c>
      <c r="AL4" s="122" t="s">
        <v>33</v>
      </c>
      <c r="AM4" s="122">
        <v>40</v>
      </c>
    </row>
    <row r="5" spans="1:39" s="13" customFormat="1" ht="15" customHeight="1" x14ac:dyDescent="0.2">
      <c r="A5" s="66"/>
      <c r="B5" s="72"/>
      <c r="C5" s="66"/>
      <c r="D5" s="66"/>
      <c r="E5" s="66"/>
      <c r="F5" s="66"/>
      <c r="G5" s="66"/>
      <c r="H5" s="75"/>
      <c r="I5" s="76"/>
      <c r="J5" s="76"/>
      <c r="K5" s="76"/>
      <c r="L5" s="66"/>
      <c r="M5" s="78" t="s">
        <v>34</v>
      </c>
      <c r="N5" s="78" t="s">
        <v>35</v>
      </c>
      <c r="O5" s="67"/>
      <c r="P5" s="68"/>
      <c r="S5" s="4"/>
      <c r="AB5" s="17"/>
      <c r="AE5" s="98"/>
      <c r="AF5" s="155"/>
      <c r="AG5" s="101"/>
      <c r="AI5" s="125" t="s">
        <v>36</v>
      </c>
      <c r="AJ5" s="126">
        <f>SUM(AJ9:AJ1048574)</f>
        <v>20673.4476</v>
      </c>
      <c r="AL5" s="134" t="s">
        <v>37</v>
      </c>
      <c r="AM5" s="135">
        <f>AM2*AM4</f>
        <v>6822920</v>
      </c>
    </row>
    <row r="6" spans="1:39" s="14" customFormat="1" ht="18" customHeight="1" x14ac:dyDescent="0.35">
      <c r="A6" s="66"/>
      <c r="B6" s="72"/>
      <c r="C6" s="66"/>
      <c r="D6" s="66"/>
      <c r="E6" s="66"/>
      <c r="F6" s="66"/>
      <c r="G6" s="66"/>
      <c r="H6" s="75"/>
      <c r="I6" s="76"/>
      <c r="J6" s="76"/>
      <c r="K6" s="76"/>
      <c r="L6" s="66"/>
      <c r="M6" s="80">
        <v>3</v>
      </c>
      <c r="N6" s="79">
        <f>SUM(N7)/M6</f>
        <v>56857.666666666664</v>
      </c>
      <c r="O6" s="69"/>
      <c r="P6" s="69"/>
      <c r="S6" s="4"/>
      <c r="AB6" s="18"/>
      <c r="AE6" s="99"/>
      <c r="AF6" s="156"/>
      <c r="AG6" s="102"/>
      <c r="AI6" s="127" t="s">
        <v>38</v>
      </c>
      <c r="AJ6" s="130">
        <f>AJ4-(AJ5)</f>
        <v>115784.95239999999</v>
      </c>
      <c r="AL6" s="136" t="s">
        <v>39</v>
      </c>
      <c r="AM6" s="124">
        <f>(AJ5+AJ3)*AM4</f>
        <v>2191521.9040000001</v>
      </c>
    </row>
    <row r="7" spans="1:39" s="14" customFormat="1" ht="18" customHeight="1" x14ac:dyDescent="0.35">
      <c r="A7" s="87"/>
      <c r="B7" s="158"/>
      <c r="C7" s="87"/>
      <c r="D7" s="87"/>
      <c r="E7" s="88"/>
      <c r="F7" s="37">
        <f>SUM(F9:F1048576)</f>
        <v>21</v>
      </c>
      <c r="G7" s="38"/>
      <c r="H7" s="38"/>
      <c r="I7" s="39"/>
      <c r="J7" s="39"/>
      <c r="K7" s="39">
        <f>SUM(K9:K1048576)</f>
        <v>325421</v>
      </c>
      <c r="L7" s="40">
        <f>N7/K7-1</f>
        <v>-0.4758389901081983</v>
      </c>
      <c r="M7" s="39" t="s">
        <v>40</v>
      </c>
      <c r="N7" s="39">
        <f>SUM(N9:N1048576)</f>
        <v>170573</v>
      </c>
      <c r="O7" s="69"/>
      <c r="P7" s="69"/>
      <c r="S7" s="4"/>
      <c r="AB7" s="18"/>
      <c r="AD7" s="107" t="s">
        <v>41</v>
      </c>
      <c r="AE7" s="108"/>
      <c r="AF7" s="157">
        <f>SUM(AF9:AF1048576)</f>
        <v>0</v>
      </c>
      <c r="AG7" s="109">
        <f>SUM(AG9:AG1048576)</f>
        <v>0</v>
      </c>
      <c r="AI7" s="171" t="s">
        <v>42</v>
      </c>
      <c r="AJ7" s="173">
        <f>SUM(AJ6/AJ2)</f>
        <v>0.67879999999999996</v>
      </c>
      <c r="AL7" s="127" t="s">
        <v>42</v>
      </c>
      <c r="AM7" s="133">
        <f>AM5-AM6</f>
        <v>4631398.0959999999</v>
      </c>
    </row>
    <row r="8" spans="1:39" s="3" customFormat="1" ht="41.25" customHeight="1" x14ac:dyDescent="0.2">
      <c r="A8" s="30" t="s">
        <v>43</v>
      </c>
      <c r="B8" s="31" t="s">
        <v>3</v>
      </c>
      <c r="C8" s="32" t="s">
        <v>44</v>
      </c>
      <c r="D8" s="32" t="s">
        <v>45</v>
      </c>
      <c r="E8" s="33" t="s">
        <v>46</v>
      </c>
      <c r="F8" s="34" t="s">
        <v>47</v>
      </c>
      <c r="G8" s="35" t="s">
        <v>48</v>
      </c>
      <c r="H8" s="36" t="s">
        <v>49</v>
      </c>
      <c r="I8" s="77" t="s">
        <v>50</v>
      </c>
      <c r="J8" s="77" t="s">
        <v>51</v>
      </c>
      <c r="K8" s="77" t="s">
        <v>52</v>
      </c>
      <c r="L8" s="36" t="s">
        <v>53</v>
      </c>
      <c r="M8" s="77" t="s">
        <v>54</v>
      </c>
      <c r="N8" s="77" t="s">
        <v>55</v>
      </c>
      <c r="O8" s="70" t="s">
        <v>56</v>
      </c>
      <c r="P8" s="70" t="s">
        <v>57</v>
      </c>
      <c r="Q8" s="63"/>
      <c r="R8" s="26" t="s">
        <v>58</v>
      </c>
      <c r="S8" s="26" t="s">
        <v>59</v>
      </c>
      <c r="T8" s="26" t="s">
        <v>6</v>
      </c>
      <c r="U8" s="26" t="s">
        <v>9</v>
      </c>
      <c r="V8" s="26" t="s">
        <v>11</v>
      </c>
      <c r="W8" s="26" t="s">
        <v>13</v>
      </c>
      <c r="X8" s="26" t="s">
        <v>16</v>
      </c>
      <c r="Y8" s="26" t="s">
        <v>18</v>
      </c>
      <c r="Z8" s="26" t="s">
        <v>20</v>
      </c>
      <c r="AA8" s="26" t="s">
        <v>22</v>
      </c>
      <c r="AB8" s="20" t="s">
        <v>60</v>
      </c>
      <c r="AD8" s="104" t="s">
        <v>61</v>
      </c>
      <c r="AE8" s="105" t="s">
        <v>62</v>
      </c>
      <c r="AF8" s="106" t="s">
        <v>60</v>
      </c>
      <c r="AG8" s="106" t="s">
        <v>63</v>
      </c>
      <c r="AI8" s="172"/>
      <c r="AJ8" s="174"/>
      <c r="AL8" s="128" t="s">
        <v>64</v>
      </c>
      <c r="AM8" s="129">
        <f>SUM(AM7/AM5)</f>
        <v>0.67879999999999996</v>
      </c>
    </row>
    <row r="9" spans="1:39" s="3" customFormat="1" ht="53.25" customHeight="1" x14ac:dyDescent="0.2">
      <c r="A9" s="92" t="s">
        <v>5</v>
      </c>
      <c r="B9" s="159" t="s">
        <v>16</v>
      </c>
      <c r="C9" s="170" t="s">
        <v>65</v>
      </c>
      <c r="D9" s="161" t="s">
        <v>66</v>
      </c>
      <c r="E9" s="22" t="s">
        <v>65</v>
      </c>
      <c r="F9" s="89">
        <v>1</v>
      </c>
      <c r="G9" s="90">
        <v>0.3</v>
      </c>
      <c r="H9" s="73" t="s">
        <v>67</v>
      </c>
      <c r="I9" s="91">
        <v>8250</v>
      </c>
      <c r="J9" s="164">
        <f t="shared" ref="J9:J15" si="0">SUM(I9*G9)</f>
        <v>2475</v>
      </c>
      <c r="K9" s="165">
        <f t="shared" ref="K9:K15" si="1">F9*G9*I9</f>
        <v>2475</v>
      </c>
      <c r="L9" s="166">
        <v>0</v>
      </c>
      <c r="M9" s="167">
        <f t="shared" ref="M9:M15" si="2">N9/F9</f>
        <v>2475</v>
      </c>
      <c r="N9" s="168">
        <f t="shared" ref="N9:N15" si="3">K9-K9*L9</f>
        <v>2475</v>
      </c>
      <c r="O9" s="74">
        <f>(Tabela136810121424612[[#This Row],[Valor Neg.2]]/Tabela136810121424612[[#This Row],[R$ | VAL. TAB.]]-1)*-1</f>
        <v>-0.35000000000000009</v>
      </c>
      <c r="P9" s="71">
        <f>Tabela136810121424612[[#This Row],[Valor Neg.]]*(1+$P$3)</f>
        <v>3341.25</v>
      </c>
      <c r="Q9" s="64"/>
      <c r="R9" s="61" t="s">
        <v>5</v>
      </c>
      <c r="S9" s="27"/>
      <c r="T9" s="27"/>
      <c r="U9" s="27"/>
      <c r="V9" s="27"/>
      <c r="W9" s="27"/>
      <c r="X9" s="27"/>
      <c r="Y9" s="27"/>
      <c r="Z9" s="27"/>
      <c r="AA9" s="27"/>
      <c r="AB9" s="27"/>
      <c r="AD9" s="4" t="s">
        <v>68</v>
      </c>
      <c r="AE9" s="97">
        <v>1</v>
      </c>
      <c r="AF9" s="103">
        <v>0</v>
      </c>
      <c r="AG9" s="103">
        <f>AF9/AE9</f>
        <v>0</v>
      </c>
      <c r="AI9" s="120" t="s">
        <v>69</v>
      </c>
      <c r="AJ9" s="121">
        <f>SUM(AJ4*10%)</f>
        <v>13645.84</v>
      </c>
      <c r="AL9" s="137"/>
      <c r="AM9" s="138"/>
    </row>
    <row r="10" spans="1:39" s="3" customFormat="1" ht="54" customHeight="1" x14ac:dyDescent="0.2">
      <c r="A10" s="92" t="s">
        <v>5</v>
      </c>
      <c r="B10" s="159" t="s">
        <v>16</v>
      </c>
      <c r="C10" s="169" t="s">
        <v>65</v>
      </c>
      <c r="D10" s="161" t="s">
        <v>70</v>
      </c>
      <c r="E10" s="163" t="s">
        <v>65</v>
      </c>
      <c r="F10" s="89">
        <v>6</v>
      </c>
      <c r="G10" s="90">
        <v>0.3</v>
      </c>
      <c r="H10" s="73" t="s">
        <v>67</v>
      </c>
      <c r="I10" s="91">
        <v>1250</v>
      </c>
      <c r="J10" s="164">
        <f t="shared" si="0"/>
        <v>375</v>
      </c>
      <c r="K10" s="165">
        <f t="shared" si="1"/>
        <v>2250</v>
      </c>
      <c r="L10" s="166">
        <v>0</v>
      </c>
      <c r="M10" s="167">
        <f t="shared" si="2"/>
        <v>375</v>
      </c>
      <c r="N10" s="168">
        <f t="shared" si="3"/>
        <v>2250</v>
      </c>
      <c r="O10" s="74">
        <f>(Tabela136810121424612[[#This Row],[Valor Neg.2]]/Tabela136810121424612[[#This Row],[R$ | VAL. TAB.]]-1)*-1</f>
        <v>-0.35000000000000009</v>
      </c>
      <c r="P10" s="71">
        <f>Tabela136810121424612[[#This Row],[Valor Neg.]]*(1+$P$3)</f>
        <v>3037.5</v>
      </c>
      <c r="Q10" s="64"/>
      <c r="R10" s="42"/>
      <c r="S10" s="42" t="s">
        <v>71</v>
      </c>
      <c r="T10" s="43">
        <f>IF(SUMIFS($K$8:$K$1048576,$B$8:$B$1048576,T$8,$A$8:$A$1048576,$R9)=0,0,SUMIFS($K$8:$K$1048576,$B$8:$B$1048576,T$8,$A$8:$A$1048576,$R9))</f>
        <v>0</v>
      </c>
      <c r="U10" s="43">
        <f>IF(SUMIFS($K$8:$K$1048576,$B$8:$B$1048576,U$8,$A$8:$A$1048576,$R9)=0,0,SUMIFS($K$8:$K$1048576,$B$8:$B$1048576,U$8,$A$8:$A$1048576,$R9))</f>
        <v>0</v>
      </c>
      <c r="V10" s="43">
        <f>IF(SUMIFS($K$8:$K$1048576,$B$8:$B$1048576,V$8,$A$8:$A$1048576,$R9)=0,0,SUMIFS($K$8:$K$1048576,$B$8:$B$1048576,V$8,$A$8:$A$1048576,$R9))</f>
        <v>0</v>
      </c>
      <c r="W10" s="43">
        <f>IF(SUMIFS($K$8:$K$1048576,$B$8:$B$1048576,W$8,$A$8:$A$1048576,$R9)=0,0,SUMIFS($K$8:$K$1048576,$B$8:$B$1048576,W$8,$A$8:$A$1048576,$R9))</f>
        <v>0</v>
      </c>
      <c r="X10" s="43">
        <f>IF(SUMIFS($K$8:$K$1048576,$B$8:$B$1048576,X$8,$A$8:$A$1048576,$R9)=0,0,SUMIFS($K$8:$K$1048576,$B$8:$B$1048576,X$8,$A$8:$A$1048576,$R9))</f>
        <v>4725</v>
      </c>
      <c r="Y10" s="43"/>
      <c r="Z10" s="43">
        <f>IF(SUMIFS($K$8:$K$1048576,$B$8:$B$1048576,Z$8,$A$8:$A$1048576,$R9)=0,0,SUMIFS($K$8:$K$1048576,$B$8:$B$1048576,Z$8,$A$8:$A$1048576,$R9))</f>
        <v>0</v>
      </c>
      <c r="AA10" s="43">
        <f>IF(SUMIFS($K$8:$K$1048576,$B$8:$B$1048576,AA$8,$A$8:$A$1048576,$R9)=0,0,SUMIFS($K$8:$K$1048576,$B$8:$B$1048576,AA$8,$A$8:$A$1048576,$R9))</f>
        <v>0</v>
      </c>
      <c r="AB10" s="44">
        <f>SUM(T10:AA10)</f>
        <v>4725</v>
      </c>
      <c r="AE10" s="97"/>
      <c r="AF10" s="103"/>
      <c r="AG10" s="103"/>
      <c r="AI10" s="118" t="s">
        <v>72</v>
      </c>
      <c r="AJ10" s="119">
        <f>SUM(AJ4*5.15%)</f>
        <v>7027.6076000000003</v>
      </c>
      <c r="AL10" s="139"/>
      <c r="AM10" s="140"/>
    </row>
    <row r="11" spans="1:39" s="3" customFormat="1" ht="48.75" customHeight="1" x14ac:dyDescent="0.2">
      <c r="A11" s="92" t="s">
        <v>5</v>
      </c>
      <c r="B11" s="159" t="s">
        <v>18</v>
      </c>
      <c r="C11" s="169" t="s">
        <v>65</v>
      </c>
      <c r="D11" s="161" t="s">
        <v>73</v>
      </c>
      <c r="E11" s="163" t="s">
        <v>74</v>
      </c>
      <c r="F11" s="89">
        <v>1</v>
      </c>
      <c r="G11" s="90">
        <v>0.3</v>
      </c>
      <c r="H11" s="73" t="s">
        <v>20</v>
      </c>
      <c r="I11" s="91">
        <v>0</v>
      </c>
      <c r="J11" s="164">
        <f t="shared" si="0"/>
        <v>0</v>
      </c>
      <c r="K11" s="165">
        <f t="shared" si="1"/>
        <v>0</v>
      </c>
      <c r="L11" s="166">
        <v>0</v>
      </c>
      <c r="M11" s="167">
        <f t="shared" si="2"/>
        <v>0</v>
      </c>
      <c r="N11" s="168">
        <f t="shared" si="3"/>
        <v>0</v>
      </c>
      <c r="O11" s="74" t="e">
        <f>(Tabela136810121424612[[#This Row],[Valor Neg.2]]/Tabela136810121424612[[#This Row],[R$ | VAL. TAB.]]-1)*-1</f>
        <v>#DIV/0!</v>
      </c>
      <c r="P11" s="71">
        <f>Tabela136810121424612[[#This Row],[Valor Neg.]]*(1+$P$3)</f>
        <v>0</v>
      </c>
      <c r="Q11" s="64"/>
      <c r="R11" s="42"/>
      <c r="S11" s="93" t="s">
        <v>75</v>
      </c>
      <c r="T11" s="58">
        <f t="shared" ref="T11:AA11" si="4">IF(SUMIFS($N$8:$N$1048576,$B$8:$B$1048576,T$8,$A$8:$A$1048576,$R9)=0,0,SUMIFS($N$8:$N$1048576,$B$8:$B$1048576,T$8,$A$8:$A$1048576,$R9))</f>
        <v>0</v>
      </c>
      <c r="U11" s="58">
        <f t="shared" si="4"/>
        <v>0</v>
      </c>
      <c r="V11" s="58">
        <f t="shared" si="4"/>
        <v>0</v>
      </c>
      <c r="W11" s="58">
        <f t="shared" si="4"/>
        <v>0</v>
      </c>
      <c r="X11" s="58">
        <f t="shared" si="4"/>
        <v>4725</v>
      </c>
      <c r="Y11" s="58">
        <f t="shared" si="4"/>
        <v>11000</v>
      </c>
      <c r="Z11" s="58">
        <f t="shared" si="4"/>
        <v>0</v>
      </c>
      <c r="AA11" s="58">
        <f t="shared" si="4"/>
        <v>0</v>
      </c>
      <c r="AB11" s="59">
        <f>SUM(T11:AA11)</f>
        <v>15725</v>
      </c>
      <c r="AE11" s="97"/>
      <c r="AF11" s="103"/>
      <c r="AG11" s="103"/>
      <c r="AI11" s="118" t="s">
        <v>18</v>
      </c>
      <c r="AJ11" s="119">
        <f>AG7</f>
        <v>0</v>
      </c>
      <c r="AL11" s="141"/>
      <c r="AM11" s="142"/>
    </row>
    <row r="12" spans="1:39" s="3" customFormat="1" ht="48.75" customHeight="1" x14ac:dyDescent="0.2">
      <c r="A12" s="92" t="s">
        <v>5</v>
      </c>
      <c r="B12" s="159" t="s">
        <v>18</v>
      </c>
      <c r="C12" s="169" t="s">
        <v>65</v>
      </c>
      <c r="D12" s="161" t="s">
        <v>76</v>
      </c>
      <c r="E12" s="163" t="s">
        <v>74</v>
      </c>
      <c r="F12" s="89">
        <v>1</v>
      </c>
      <c r="G12" s="90">
        <v>0.3</v>
      </c>
      <c r="H12" s="73" t="s">
        <v>20</v>
      </c>
      <c r="I12" s="91">
        <v>0</v>
      </c>
      <c r="J12" s="164">
        <f t="shared" si="0"/>
        <v>0</v>
      </c>
      <c r="K12" s="165">
        <f t="shared" si="1"/>
        <v>0</v>
      </c>
      <c r="L12" s="166">
        <v>0</v>
      </c>
      <c r="M12" s="167">
        <f t="shared" si="2"/>
        <v>0</v>
      </c>
      <c r="N12" s="168">
        <f t="shared" si="3"/>
        <v>0</v>
      </c>
      <c r="O12" s="74" t="e">
        <f>(Tabela136810121424612[[#This Row],[Valor Neg.2]]/Tabela136810121424612[[#This Row],[R$ | VAL. TAB.]]-1)*-1</f>
        <v>#DIV/0!</v>
      </c>
      <c r="P12" s="71">
        <f>Tabela136810121424612[[#This Row],[Valor Neg.]]*(1+$P$3)</f>
        <v>0</v>
      </c>
      <c r="Q12" s="64"/>
      <c r="R12" s="48"/>
      <c r="S12" s="48" t="s">
        <v>77</v>
      </c>
      <c r="T12" s="49" t="str">
        <f t="shared" ref="T12:AB12" si="5">IFERROR(T11/T10-1,"-")</f>
        <v>-</v>
      </c>
      <c r="U12" s="49" t="str">
        <f t="shared" si="5"/>
        <v>-</v>
      </c>
      <c r="V12" s="49" t="str">
        <f t="shared" si="5"/>
        <v>-</v>
      </c>
      <c r="W12" s="49" t="str">
        <f t="shared" si="5"/>
        <v>-</v>
      </c>
      <c r="X12" s="49">
        <f t="shared" si="5"/>
        <v>0</v>
      </c>
      <c r="Y12" s="49" t="str">
        <f t="shared" si="5"/>
        <v>-</v>
      </c>
      <c r="Z12" s="49" t="str">
        <f t="shared" si="5"/>
        <v>-</v>
      </c>
      <c r="AA12" s="49" t="str">
        <f t="shared" si="5"/>
        <v>-</v>
      </c>
      <c r="AB12" s="50">
        <f t="shared" si="5"/>
        <v>2.3280423280423279</v>
      </c>
      <c r="AE12" s="97"/>
      <c r="AF12" s="103"/>
      <c r="AG12" s="103"/>
      <c r="AI12" s="110" t="s">
        <v>23</v>
      </c>
      <c r="AJ12" s="111">
        <v>0</v>
      </c>
      <c r="AL12" s="143"/>
      <c r="AM12" s="144"/>
    </row>
    <row r="13" spans="1:39" s="3" customFormat="1" ht="72.75" customHeight="1" x14ac:dyDescent="0.2">
      <c r="A13" s="92" t="s">
        <v>5</v>
      </c>
      <c r="B13" s="159" t="s">
        <v>18</v>
      </c>
      <c r="C13" s="169" t="s">
        <v>65</v>
      </c>
      <c r="D13" s="161" t="s">
        <v>78</v>
      </c>
      <c r="E13" s="163" t="s">
        <v>74</v>
      </c>
      <c r="F13" s="89">
        <v>10</v>
      </c>
      <c r="G13" s="90">
        <v>0.3</v>
      </c>
      <c r="H13" s="73" t="s">
        <v>20</v>
      </c>
      <c r="I13" s="91">
        <v>0</v>
      </c>
      <c r="J13" s="164">
        <f t="shared" si="0"/>
        <v>0</v>
      </c>
      <c r="K13" s="165">
        <f t="shared" si="1"/>
        <v>0</v>
      </c>
      <c r="L13" s="166">
        <v>0</v>
      </c>
      <c r="M13" s="167">
        <f t="shared" si="2"/>
        <v>0</v>
      </c>
      <c r="N13" s="168">
        <f t="shared" si="3"/>
        <v>0</v>
      </c>
      <c r="O13" s="74" t="e">
        <f>(Tabela136810121424612[[#This Row],[Valor Neg.2]]/Tabela136810121424612[[#This Row],[R$ | VAL. TAB.]]-1)*-1</f>
        <v>#DIV/0!</v>
      </c>
      <c r="P13" s="71">
        <f>Tabela136810121424612[[#This Row],[Valor Neg.]]*(1+$P$3)</f>
        <v>0</v>
      </c>
      <c r="Q13" s="64"/>
      <c r="R13" s="62" t="s">
        <v>8</v>
      </c>
      <c r="S13" s="28"/>
      <c r="T13" s="28"/>
      <c r="U13" s="28"/>
      <c r="V13" s="28"/>
      <c r="W13" s="28"/>
      <c r="X13" s="28"/>
      <c r="Y13" s="28"/>
      <c r="Z13" s="28"/>
      <c r="AA13" s="28"/>
      <c r="AB13" s="28"/>
      <c r="AE13" s="97"/>
      <c r="AF13" s="103"/>
      <c r="AG13" s="103"/>
      <c r="AI13" s="112" t="s">
        <v>16</v>
      </c>
      <c r="AJ13" s="113">
        <v>0</v>
      </c>
      <c r="AL13" s="145"/>
      <c r="AM13" s="146"/>
    </row>
    <row r="14" spans="1:39" s="3" customFormat="1" ht="60" customHeight="1" x14ac:dyDescent="0.2">
      <c r="A14" s="92" t="s">
        <v>5</v>
      </c>
      <c r="B14" s="159" t="s">
        <v>18</v>
      </c>
      <c r="C14" s="169" t="s">
        <v>65</v>
      </c>
      <c r="D14" s="161" t="s">
        <v>79</v>
      </c>
      <c r="E14" s="163" t="s">
        <v>65</v>
      </c>
      <c r="F14" s="89">
        <v>1</v>
      </c>
      <c r="G14" s="90">
        <v>1</v>
      </c>
      <c r="H14" s="73" t="s">
        <v>20</v>
      </c>
      <c r="I14" s="91">
        <v>11000</v>
      </c>
      <c r="J14" s="164">
        <f t="shared" si="0"/>
        <v>11000</v>
      </c>
      <c r="K14" s="165">
        <f t="shared" si="1"/>
        <v>11000</v>
      </c>
      <c r="L14" s="166">
        <v>0</v>
      </c>
      <c r="M14" s="167">
        <f t="shared" si="2"/>
        <v>11000</v>
      </c>
      <c r="N14" s="168">
        <f t="shared" si="3"/>
        <v>11000</v>
      </c>
      <c r="O14" s="74">
        <f>(Tabela136810121424612[[#This Row],[Valor Neg.2]]/Tabela136810121424612[[#This Row],[R$ | VAL. TAB.]]-1)*-1</f>
        <v>-0.35000000000000009</v>
      </c>
      <c r="P14" s="71">
        <f>Tabela136810121424612[[#This Row],[Valor Neg.]]*(1+$P$3)</f>
        <v>14850.000000000002</v>
      </c>
      <c r="Q14" s="64"/>
      <c r="R14" s="45"/>
      <c r="S14" s="51" t="s">
        <v>71</v>
      </c>
      <c r="T14" s="46">
        <f t="shared" ref="T14:AA14" si="6">IF(SUMIFS($K$8:$K$1048576,$B$8:$B$1048576,T$8,$A$8:$A$1048576,$R13)=0,0,SUMIFS($K$8:$K$1048576,$B$8:$B$1048576,T$8,$A$8:$A$1048576,$R13))</f>
        <v>309696</v>
      </c>
      <c r="U14" s="46">
        <f t="shared" si="6"/>
        <v>0</v>
      </c>
      <c r="V14" s="46">
        <f t="shared" si="6"/>
        <v>0</v>
      </c>
      <c r="W14" s="46">
        <f t="shared" si="6"/>
        <v>0</v>
      </c>
      <c r="X14" s="46">
        <f t="shared" si="6"/>
        <v>0</v>
      </c>
      <c r="Y14" s="46">
        <f t="shared" si="6"/>
        <v>0</v>
      </c>
      <c r="Z14" s="46">
        <f t="shared" si="6"/>
        <v>0</v>
      </c>
      <c r="AA14" s="46">
        <f t="shared" si="6"/>
        <v>0</v>
      </c>
      <c r="AB14" s="47">
        <f>SUM(T14:AA14)</f>
        <v>309696</v>
      </c>
      <c r="AE14" s="97"/>
      <c r="AF14" s="103"/>
      <c r="AG14" s="103"/>
      <c r="AI14" s="114" t="s">
        <v>80</v>
      </c>
      <c r="AJ14" s="115">
        <v>0</v>
      </c>
      <c r="AL14" s="147"/>
      <c r="AM14" s="148"/>
    </row>
    <row r="15" spans="1:39" s="3" customFormat="1" ht="44.25" customHeight="1" x14ac:dyDescent="0.2">
      <c r="A15" s="92" t="s">
        <v>8</v>
      </c>
      <c r="B15" s="159" t="s">
        <v>6</v>
      </c>
      <c r="C15" s="162" t="s">
        <v>65</v>
      </c>
      <c r="D15" s="161" t="s">
        <v>81</v>
      </c>
      <c r="E15" s="163" t="s">
        <v>82</v>
      </c>
      <c r="F15" s="89">
        <v>1</v>
      </c>
      <c r="G15" s="90">
        <v>1</v>
      </c>
      <c r="H15" s="41" t="s">
        <v>83</v>
      </c>
      <c r="I15" s="91">
        <v>309696</v>
      </c>
      <c r="J15" s="164">
        <f t="shared" si="0"/>
        <v>309696</v>
      </c>
      <c r="K15" s="165">
        <f t="shared" si="1"/>
        <v>309696</v>
      </c>
      <c r="L15" s="166">
        <v>0.5</v>
      </c>
      <c r="M15" s="167">
        <f t="shared" si="2"/>
        <v>154848</v>
      </c>
      <c r="N15" s="168">
        <f t="shared" si="3"/>
        <v>154848</v>
      </c>
      <c r="O15" s="74">
        <f>(Tabela136810121424612[[#This Row],[Valor Neg.2]]/Tabela136810121424612[[#This Row],[R$ | VAL. TAB.]]-1)*-1</f>
        <v>0.32499999999999996</v>
      </c>
      <c r="P15" s="71">
        <f>Tabela136810121424612[[#This Row],[Valor Neg.]]*(1+$P$3)</f>
        <v>209044.80000000002</v>
      </c>
      <c r="Q15" s="64"/>
      <c r="R15" s="45"/>
      <c r="S15" s="94" t="s">
        <v>75</v>
      </c>
      <c r="T15" s="56">
        <f t="shared" ref="T15:AA15" si="7">IF(SUMIFS($N$8:$N$1048576,$B$8:$B$1048576,T$8,$A$8:$A$1048576,$R13)=0,0,SUMIFS($N$8:$N$1048576,$B$8:$B$1048576,T$8,$A$8:$A$1048576,$R13))</f>
        <v>154848</v>
      </c>
      <c r="U15" s="56">
        <f t="shared" si="7"/>
        <v>0</v>
      </c>
      <c r="V15" s="56">
        <f t="shared" si="7"/>
        <v>0</v>
      </c>
      <c r="W15" s="56">
        <f t="shared" si="7"/>
        <v>0</v>
      </c>
      <c r="X15" s="56">
        <f t="shared" si="7"/>
        <v>0</v>
      </c>
      <c r="Y15" s="56">
        <f t="shared" si="7"/>
        <v>0</v>
      </c>
      <c r="Z15" s="56">
        <f t="shared" si="7"/>
        <v>0</v>
      </c>
      <c r="AA15" s="56">
        <f t="shared" si="7"/>
        <v>0</v>
      </c>
      <c r="AB15" s="57">
        <f>SUM(T15:AA15)</f>
        <v>154848</v>
      </c>
      <c r="AE15" s="97"/>
      <c r="AF15" s="103"/>
      <c r="AG15" s="103"/>
      <c r="AI15" s="116" t="s">
        <v>84</v>
      </c>
      <c r="AJ15" s="117">
        <v>0</v>
      </c>
      <c r="AL15" s="149"/>
      <c r="AM15" s="150"/>
    </row>
    <row r="16" spans="1:39" s="3" customFormat="1" ht="58.5" customHeight="1" x14ac:dyDescent="0.2">
      <c r="A16" s="1"/>
      <c r="B16" s="160"/>
      <c r="C16" s="81"/>
      <c r="D16" s="82"/>
      <c r="E16" s="1"/>
      <c r="F16" s="83"/>
      <c r="G16" s="1"/>
      <c r="H16" s="84"/>
      <c r="I16" s="85"/>
      <c r="J16" s="85"/>
      <c r="K16" s="85"/>
      <c r="L16" s="1"/>
      <c r="M16" s="85"/>
      <c r="N16" s="86"/>
      <c r="O16" s="65"/>
      <c r="P16" s="65"/>
      <c r="Q16" s="64"/>
      <c r="R16" s="52"/>
      <c r="S16" s="53" t="s">
        <v>77</v>
      </c>
      <c r="T16" s="54">
        <f t="shared" ref="T16:AB16" si="8">IFERROR(T15/T14-1,"-")</f>
        <v>-0.5</v>
      </c>
      <c r="U16" s="54" t="str">
        <f t="shared" si="8"/>
        <v>-</v>
      </c>
      <c r="V16" s="54" t="str">
        <f t="shared" si="8"/>
        <v>-</v>
      </c>
      <c r="W16" s="54" t="str">
        <f t="shared" si="8"/>
        <v>-</v>
      </c>
      <c r="X16" s="54" t="str">
        <f t="shared" si="8"/>
        <v>-</v>
      </c>
      <c r="Y16" s="54" t="str">
        <f t="shared" si="8"/>
        <v>-</v>
      </c>
      <c r="Z16" s="54" t="str">
        <f t="shared" si="8"/>
        <v>-</v>
      </c>
      <c r="AA16" s="54" t="str">
        <f t="shared" si="8"/>
        <v>-</v>
      </c>
      <c r="AB16" s="55">
        <f t="shared" si="8"/>
        <v>-0.5</v>
      </c>
      <c r="AE16" s="97"/>
      <c r="AF16" s="103"/>
      <c r="AG16" s="103"/>
      <c r="AI16" s="153" t="s">
        <v>85</v>
      </c>
      <c r="AJ16" s="154">
        <v>0</v>
      </c>
      <c r="AL16" s="151"/>
      <c r="AM16" s="152"/>
    </row>
    <row r="17" spans="1:28" s="3" customFormat="1" ht="26.25" x14ac:dyDescent="0.2">
      <c r="A17" s="179" t="s">
        <v>89</v>
      </c>
      <c r="B17" s="160"/>
      <c r="C17" s="81"/>
      <c r="D17" s="82"/>
      <c r="E17" s="1"/>
      <c r="F17" s="83"/>
      <c r="G17" s="1"/>
      <c r="H17" s="84"/>
      <c r="I17" s="85"/>
      <c r="J17" s="85"/>
      <c r="K17" s="85"/>
      <c r="L17" s="1"/>
      <c r="M17" s="85"/>
      <c r="N17" s="86"/>
      <c r="O17" s="65"/>
      <c r="P17" s="65"/>
      <c r="Q17" s="64"/>
      <c r="R17" s="23"/>
      <c r="S17" s="23" t="s">
        <v>86</v>
      </c>
      <c r="T17" s="24">
        <f t="shared" ref="T17:AA18" si="9">T14+T10</f>
        <v>309696</v>
      </c>
      <c r="U17" s="24">
        <f t="shared" si="9"/>
        <v>0</v>
      </c>
      <c r="V17" s="24">
        <f t="shared" si="9"/>
        <v>0</v>
      </c>
      <c r="W17" s="24">
        <f t="shared" si="9"/>
        <v>0</v>
      </c>
      <c r="X17" s="24">
        <f t="shared" si="9"/>
        <v>4725</v>
      </c>
      <c r="Y17" s="24">
        <f t="shared" si="9"/>
        <v>0</v>
      </c>
      <c r="Z17" s="24">
        <f t="shared" si="9"/>
        <v>0</v>
      </c>
      <c r="AA17" s="24">
        <f t="shared" si="9"/>
        <v>0</v>
      </c>
      <c r="AB17" s="24">
        <f>SUM(T17:AA17)</f>
        <v>314421</v>
      </c>
    </row>
    <row r="18" spans="1:28" s="3" customFormat="1" ht="45" customHeight="1" x14ac:dyDescent="0.2">
      <c r="A18" s="1"/>
      <c r="B18" s="160"/>
      <c r="C18" s="81"/>
      <c r="D18" s="82"/>
      <c r="E18" s="1"/>
      <c r="F18" s="83"/>
      <c r="G18" s="1"/>
      <c r="H18" s="84"/>
      <c r="I18" s="85"/>
      <c r="J18" s="85"/>
      <c r="K18" s="85"/>
      <c r="L18" s="1"/>
      <c r="M18" s="85"/>
      <c r="N18" s="86"/>
      <c r="O18" s="65"/>
      <c r="P18" s="65"/>
      <c r="Q18" s="64"/>
      <c r="R18" s="23"/>
      <c r="S18" s="95" t="s">
        <v>87</v>
      </c>
      <c r="T18" s="60">
        <f t="shared" si="9"/>
        <v>154848</v>
      </c>
      <c r="U18" s="60">
        <f t="shared" si="9"/>
        <v>0</v>
      </c>
      <c r="V18" s="60">
        <f t="shared" si="9"/>
        <v>0</v>
      </c>
      <c r="W18" s="60">
        <f t="shared" si="9"/>
        <v>0</v>
      </c>
      <c r="X18" s="60">
        <f t="shared" si="9"/>
        <v>4725</v>
      </c>
      <c r="Y18" s="60">
        <f t="shared" si="9"/>
        <v>11000</v>
      </c>
      <c r="Z18" s="60">
        <f t="shared" si="9"/>
        <v>0</v>
      </c>
      <c r="AA18" s="60">
        <f t="shared" si="9"/>
        <v>0</v>
      </c>
      <c r="AB18" s="60">
        <f>SUM(T18:AA18)</f>
        <v>170573</v>
      </c>
    </row>
    <row r="19" spans="1:28" s="3" customFormat="1" ht="45" customHeight="1" x14ac:dyDescent="0.2">
      <c r="A19" s="1"/>
      <c r="B19" s="160"/>
      <c r="C19" s="81"/>
      <c r="D19" s="82"/>
      <c r="E19" s="1"/>
      <c r="F19" s="83"/>
      <c r="G19" s="1"/>
      <c r="H19" s="84"/>
      <c r="I19" s="85"/>
      <c r="J19" s="85"/>
      <c r="K19" s="85"/>
      <c r="L19" s="1"/>
      <c r="M19" s="85"/>
      <c r="N19" s="86"/>
      <c r="O19" s="65"/>
      <c r="P19" s="65"/>
      <c r="Q19" s="64"/>
      <c r="R19" s="23"/>
      <c r="S19" s="23" t="s">
        <v>88</v>
      </c>
      <c r="T19" s="25">
        <f t="shared" ref="T19:AB19" si="10">IFERROR(T18/T17-1,"-")</f>
        <v>-0.5</v>
      </c>
      <c r="U19" s="25" t="str">
        <f t="shared" si="10"/>
        <v>-</v>
      </c>
      <c r="V19" s="25" t="str">
        <f t="shared" si="10"/>
        <v>-</v>
      </c>
      <c r="W19" s="25" t="str">
        <f t="shared" si="10"/>
        <v>-</v>
      </c>
      <c r="X19" s="25">
        <f t="shared" si="10"/>
        <v>0</v>
      </c>
      <c r="Y19" s="25" t="str">
        <f t="shared" si="10"/>
        <v>-</v>
      </c>
      <c r="Z19" s="25" t="str">
        <f t="shared" si="10"/>
        <v>-</v>
      </c>
      <c r="AA19" s="25" t="str">
        <f t="shared" si="10"/>
        <v>-</v>
      </c>
      <c r="AB19" s="25">
        <f t="shared" si="10"/>
        <v>-0.45750124832628869</v>
      </c>
    </row>
    <row r="20" spans="1:28" s="3" customFormat="1" ht="79.5" customHeight="1" x14ac:dyDescent="0.2">
      <c r="A20" s="1"/>
      <c r="B20" s="160"/>
      <c r="C20" s="81"/>
      <c r="D20" s="82"/>
      <c r="E20" s="1"/>
      <c r="F20" s="83"/>
      <c r="G20" s="1"/>
      <c r="H20" s="84"/>
      <c r="I20" s="85"/>
      <c r="J20" s="85"/>
      <c r="K20" s="85"/>
      <c r="L20" s="1"/>
      <c r="M20" s="85"/>
      <c r="N20" s="86"/>
      <c r="O20" s="65"/>
      <c r="P20" s="65"/>
      <c r="Q20" s="64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9"/>
    </row>
    <row r="21" spans="1:28" s="3" customFormat="1" ht="45" customHeight="1" x14ac:dyDescent="0.2">
      <c r="A21" s="1"/>
      <c r="B21" s="160"/>
      <c r="C21" s="81"/>
      <c r="D21" s="82"/>
      <c r="E21" s="1"/>
      <c r="F21" s="83"/>
      <c r="G21" s="1"/>
      <c r="H21" s="84"/>
      <c r="I21" s="85"/>
      <c r="J21" s="85"/>
      <c r="K21" s="85"/>
      <c r="L21" s="1"/>
      <c r="M21" s="85"/>
      <c r="N21" s="86"/>
      <c r="O21" s="65"/>
      <c r="P21" s="65"/>
      <c r="Q21" s="64"/>
      <c r="AB21" s="5"/>
    </row>
    <row r="22" spans="1:28" s="3" customFormat="1" ht="72.75" customHeight="1" x14ac:dyDescent="0.2">
      <c r="A22" s="1"/>
      <c r="B22" s="160"/>
      <c r="C22" s="81"/>
      <c r="D22" s="82"/>
      <c r="E22" s="1"/>
      <c r="F22" s="83"/>
      <c r="G22" s="1"/>
      <c r="H22" s="84"/>
      <c r="I22" s="85"/>
      <c r="J22" s="85"/>
      <c r="K22" s="85"/>
      <c r="L22" s="1"/>
      <c r="M22" s="85"/>
      <c r="N22" s="86"/>
      <c r="O22" s="65"/>
      <c r="P22" s="65"/>
      <c r="Q22" s="64"/>
      <c r="R22" s="96"/>
      <c r="W22" s="15"/>
      <c r="X22" s="15"/>
      <c r="Y22" s="15"/>
      <c r="Z22" s="15"/>
      <c r="AA22" s="15"/>
      <c r="AB22" s="16"/>
    </row>
  </sheetData>
  <mergeCells count="8">
    <mergeCell ref="AI7:AI8"/>
    <mergeCell ref="AJ7:AJ8"/>
    <mergeCell ref="A1:N1"/>
    <mergeCell ref="AI1:AJ1"/>
    <mergeCell ref="AL1:AM1"/>
    <mergeCell ref="A2:M2"/>
    <mergeCell ref="A3:M3"/>
    <mergeCell ref="A4:L4"/>
  </mergeCells>
  <conditionalFormatting sqref="A9:A15">
    <cfRule type="cellIs" dxfId="9" priority="7" operator="equal">
      <formula>"EXCLUSIVO"</formula>
    </cfRule>
    <cfRule type="cellIs" dxfId="8" priority="8" operator="equal">
      <formula>"PROMOCIONAL"</formula>
    </cfRule>
  </conditionalFormatting>
  <conditionalFormatting sqref="B9:B15">
    <cfRule type="cellIs" dxfId="7" priority="1" operator="equal">
      <formula>"ENGAGES"</formula>
    </cfRule>
    <cfRule type="cellIs" dxfId="6" priority="2" operator="equal">
      <formula>"OUTROS"</formula>
    </cfRule>
    <cfRule type="cellIs" dxfId="5" priority="3" operator="equal">
      <formula>"FOLHA VITÓRIA"</formula>
    </cfRule>
    <cfRule type="cellIs" dxfId="4" priority="4" operator="equal">
      <formula>"FM O DIA"</formula>
    </cfRule>
    <cfRule type="cellIs" dxfId="3" priority="5" operator="equal">
      <formula>"JOVEM PAN"</formula>
    </cfRule>
    <cfRule type="cellIs" dxfId="2" priority="6" operator="equal">
      <formula>"TV VITÓRIA"</formula>
    </cfRule>
    <cfRule type="cellIs" dxfId="1" priority="9" operator="equal">
      <formula>"EVENTO"</formula>
    </cfRule>
    <cfRule type="cellIs" dxfId="0" priority="10" operator="equal">
      <formula>"EVENTO"</formula>
    </cfRule>
  </conditionalFormatting>
  <dataValidations count="1">
    <dataValidation type="custom" allowBlank="1" showInputMessage="1" showErrorMessage="1" sqref="J9:J15" xr:uid="{2FBCB27E-5804-4A3D-9BCA-FF064790349A}">
      <formula1>J9</formula1>
    </dataValidation>
  </dataValidations>
  <hyperlinks>
    <hyperlink ref="H15" r:id="rId1" display="../../../../../../:x:/s/PROJETOS/EVX5wS4RXZ5HkizJhsiz1_gBxKU2Iye0i4TQmCkuSuSbbQ?e=E64XMD" xr:uid="{1087D3A6-7080-4D24-87A0-6377C8EA49BC}"/>
  </hyperlinks>
  <pageMargins left="0.25" right="0.25" top="0.75" bottom="0.75" header="0.3" footer="0.3"/>
  <pageSetup scale="10" orientation="landscape" verticalDpi="597" r:id="rId2"/>
  <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B256AC1-27BE-40C6-8E6E-E270898BF8F2}">
          <x14:formula1>
            <xm:f>p!$B$8:$B$15</xm:f>
          </x14:formula1>
          <xm:sqref>A9:A15</xm:sqref>
        </x14:dataValidation>
        <x14:dataValidation type="list" allowBlank="1" showInputMessage="1" showErrorMessage="1" xr:uid="{E33AD56F-9E71-4311-B2A6-624E7EC6310E}">
          <x14:formula1>
            <xm:f>p!$E$8:$E$17</xm:f>
          </x14:formula1>
          <xm:sqref>B9:B15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90501d-5bc2-46ba-92c9-f4bb57f5a724">
      <Terms xmlns="http://schemas.microsoft.com/office/infopath/2007/PartnerControls"/>
    </lcf76f155ced4ddcb4097134ff3c332f>
    <TaxCatchAll xmlns="51188354-fd8e-415f-8b5c-357b94c4e2b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01C532B5054146999D98A69A8FF304" ma:contentTypeVersion="13" ma:contentTypeDescription="Crie um novo documento." ma:contentTypeScope="" ma:versionID="7d1f3980fdfe9ff99efc463f896f1141">
  <xsd:schema xmlns:xsd="http://www.w3.org/2001/XMLSchema" xmlns:xs="http://www.w3.org/2001/XMLSchema" xmlns:p="http://schemas.microsoft.com/office/2006/metadata/properties" xmlns:ns2="4190501d-5bc2-46ba-92c9-f4bb57f5a724" xmlns:ns3="51188354-fd8e-415f-8b5c-357b94c4e2ba" targetNamespace="http://schemas.microsoft.com/office/2006/metadata/properties" ma:root="true" ma:fieldsID="d18e0282f1169efa9cfe86244b6ba433" ns2:_="" ns3:_="">
    <xsd:import namespace="4190501d-5bc2-46ba-92c9-f4bb57f5a724"/>
    <xsd:import namespace="51188354-fd8e-415f-8b5c-357b94c4e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0501d-5bc2-46ba-92c9-f4bb57f5a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9657892e-a471-4f2c-aa1c-b2d5678b4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188354-fd8e-415f-8b5c-357b94c4e2b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88f03ac-c748-49f6-84b3-88c9b5c01c34}" ma:internalName="TaxCatchAll" ma:showField="CatchAllData" ma:web="51188354-fd8e-415f-8b5c-357b94c4e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409A21-1996-47F8-A52B-90457253F23D}">
  <ds:schemaRefs>
    <ds:schemaRef ds:uri="http://schemas.microsoft.com/office/2006/metadata/properties"/>
    <ds:schemaRef ds:uri="http://schemas.microsoft.com/office/infopath/2007/PartnerControls"/>
    <ds:schemaRef ds:uri="4190501d-5bc2-46ba-92c9-f4bb57f5a724"/>
    <ds:schemaRef ds:uri="51188354-fd8e-415f-8b5c-357b94c4e2ba"/>
  </ds:schemaRefs>
</ds:datastoreItem>
</file>

<file path=customXml/itemProps2.xml><?xml version="1.0" encoding="utf-8"?>
<ds:datastoreItem xmlns:ds="http://schemas.openxmlformats.org/officeDocument/2006/customXml" ds:itemID="{4FDBFEBE-FFB0-4C88-8592-1CF69C70CB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717FFB-B7B7-421F-8CC5-328DA8CD5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90501d-5bc2-46ba-92c9-f4bb57f5a724"/>
    <ds:schemaRef ds:uri="51188354-fd8e-415f-8b5c-357b94c4e2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</vt:lpstr>
      <vt:lpstr>merc nac SUPERCONECTADA DA AVEN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pereira</dc:creator>
  <cp:keywords/>
  <dc:description/>
  <cp:lastModifiedBy>Larissa do Amparo Costa</cp:lastModifiedBy>
  <cp:revision/>
  <dcterms:created xsi:type="dcterms:W3CDTF">2023-11-07T19:41:50Z</dcterms:created>
  <dcterms:modified xsi:type="dcterms:W3CDTF">2025-11-11T21:21:30Z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0x010100D901C532B5054146999D98A69A8FF304</vt:lpwstr>
  </property>
  <property fmtid="{D5CDD505-2E9C-101B-9397-08002B2CF9AE}" pid="3" name="MediaServiceImageTags">
    <vt:lpwstr/>
  </property>
</Properties>
</file>